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rvey" sheetId="1" r:id="rId3"/>
    <sheet state="visible" name="choices" sheetId="2" r:id="rId4"/>
    <sheet state="visible" name="settings" sheetId="3" r:id="rId5"/>
  </sheets>
  <definedNames>
    <definedName name="NamedRange1">survey!$C$2:$C$937</definedName>
    <definedName hidden="1" localSheetId="1" name="_xlnm._FilterDatabase">choices!$A$1:$F$99</definedName>
    <definedName hidden="1" localSheetId="0" name="_xlnm._FilterDatabase">survey!$A$1:$AA$937</definedName>
    <definedName hidden="1" localSheetId="0" name="Z_D8C37984_3640_4388_B79A_ECD4319225F3_.wvu.FilterData">survey!$A$1:$R$937</definedName>
  </definedNames>
  <calcPr/>
  <customWorkbookViews>
    <customWorkbookView activeSheetId="0" maximized="1" tabRatio="600" windowHeight="0" windowWidth="0" guid="{D8C37984-3640-4388-B79A-ECD4319225F3}" name="Data elements to create on DHIS2"/>
  </customWorkbookViews>
</workbook>
</file>

<file path=xl/sharedStrings.xml><?xml version="1.0" encoding="utf-8"?>
<sst xmlns="http://schemas.openxmlformats.org/spreadsheetml/2006/main" count="35" uniqueCount="23">
  <si>
    <t>form_title</t>
  </si>
  <si>
    <t>style</t>
  </si>
  <si>
    <t>version</t>
  </si>
  <si>
    <t>default_language</t>
  </si>
  <si>
    <t>instance_name</t>
  </si>
  <si>
    <t>namespaces</t>
  </si>
  <si>
    <t>form_id</t>
  </si>
  <si>
    <t>FEDERAL MINISTRY OF HEALTH,
Integrated Supportive Supervision (ISS) tool for Tertiary Facilities,
Web Version 2018</t>
  </si>
  <si>
    <t>theme-grid</t>
  </si>
  <si>
    <t>English</t>
  </si>
  <si>
    <t>concat(${start000000},' ',${time_started},'_','ISS_TEF','_',jr:choice-name(${FacilitName},'${FacilitName}'), '_', jr:choice-name(${StateName00},'${StateName00}'))</t>
  </si>
  <si>
    <t>esri="http://esri.com/xforms"
enk="http://enketo.org/xforms"</t>
  </si>
  <si>
    <t>Tertiary_ISS_Form_Web</t>
  </si>
  <si>
    <t>text</t>
  </si>
  <si>
    <t>File</t>
  </si>
  <si>
    <t>None</t>
  </si>
  <si>
    <t>select_one_from_file states.csv</t>
  </si>
  <si>
    <t>calculate</t>
  </si>
  <si>
    <t>select_one_from_file LGAs.csv</t>
  </si>
  <si>
    <t>states = ${StateName00}</t>
  </si>
  <si>
    <t>Text</t>
  </si>
  <si>
    <t>select_one_from_file facilities.csv</t>
  </si>
  <si>
    <t>LGAs = ${LGAName0000} or LGAs = -88</t>
  </si>
</sst>
</file>

<file path=xl/styles.xml><?xml version="1.0" encoding="utf-8"?>
<styleSheet xmlns="http://schemas.openxmlformats.org/spreadsheetml/2006/main" xmlns:x14ac="http://schemas.microsoft.com/office/spreadsheetml/2009/9/ac" xmlns:mc="http://schemas.openxmlformats.org/markup-compatibility/2006">
  <fonts count="9">
    <font>
      <sz val="10.0"/>
      <color rgb="FF000000"/>
      <name val="Arial"/>
    </font>
    <font>
      <name val="Arial"/>
    </font>
    <font/>
    <font>
      <sz val="11.0"/>
      <color rgb="FF000000"/>
      <name val="Inconsolata"/>
    </font>
    <font>
      <sz val="11.0"/>
      <color rgb="FFF7981D"/>
    </font>
    <font>
      <color rgb="FF000000"/>
      <name val="Roboto"/>
    </font>
    <font>
      <b/>
    </font>
    <font>
      <color rgb="FF000000"/>
    </font>
    <font>
      <color rgb="FF000000"/>
      <name val="Arial"/>
    </font>
  </fonts>
  <fills count="15">
    <fill>
      <patternFill patternType="none"/>
    </fill>
    <fill>
      <patternFill patternType="lightGray"/>
    </fill>
    <fill>
      <patternFill patternType="solid">
        <fgColor rgb="FFFF0000"/>
        <bgColor rgb="FFFF0000"/>
      </patternFill>
    </fill>
    <fill>
      <patternFill patternType="solid">
        <fgColor rgb="FFFFFFFF"/>
        <bgColor rgb="FFFFFFFF"/>
      </patternFill>
    </fill>
    <fill>
      <patternFill patternType="solid">
        <fgColor rgb="FF8E7CC3"/>
        <bgColor rgb="FF8E7CC3"/>
      </patternFill>
    </fill>
    <fill>
      <patternFill patternType="solid">
        <fgColor rgb="FFB4A7D6"/>
        <bgColor rgb="FFB4A7D6"/>
      </patternFill>
    </fill>
    <fill>
      <patternFill patternType="solid">
        <fgColor rgb="FFFFFF00"/>
        <bgColor rgb="FFFFFF00"/>
      </patternFill>
    </fill>
    <fill>
      <patternFill patternType="solid">
        <fgColor rgb="FFF1C232"/>
        <bgColor rgb="FFF1C232"/>
      </patternFill>
    </fill>
    <fill>
      <patternFill patternType="solid">
        <fgColor rgb="FFA64D79"/>
        <bgColor rgb="FFA64D79"/>
      </patternFill>
    </fill>
    <fill>
      <patternFill patternType="solid">
        <fgColor rgb="FFF7981D"/>
        <bgColor rgb="FFF7981D"/>
      </patternFill>
    </fill>
    <fill>
      <patternFill patternType="solid">
        <fgColor rgb="FFC27BA0"/>
        <bgColor rgb="FFC27BA0"/>
      </patternFill>
    </fill>
    <fill>
      <patternFill patternType="solid">
        <fgColor rgb="FFFFD966"/>
        <bgColor rgb="FFFFD966"/>
      </patternFill>
    </fill>
    <fill>
      <patternFill patternType="solid">
        <fgColor rgb="FFF6B26B"/>
        <bgColor rgb="FFF6B26B"/>
      </patternFill>
    </fill>
    <fill>
      <patternFill patternType="solid">
        <fgColor rgb="FFD5A6BD"/>
        <bgColor rgb="FFD5A6BD"/>
      </patternFill>
    </fill>
    <fill>
      <patternFill patternType="solid">
        <fgColor rgb="FFE69138"/>
        <bgColor rgb="FFE69138"/>
      </patternFill>
    </fill>
  </fills>
  <borders count="2">
    <border/>
    <border>
      <right/>
    </border>
  </borders>
  <cellStyleXfs count="1">
    <xf borderId="0" fillId="0" fontId="0" numFmtId="0" applyAlignment="1" applyFont="1"/>
  </cellStyleXfs>
  <cellXfs count="74">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vertical="bottom"/>
    </xf>
    <xf borderId="0" fillId="0" fontId="1" numFmtId="0" xfId="0" applyAlignment="1" applyFont="1">
      <alignment readingOrder="0" vertical="bottom"/>
    </xf>
    <xf borderId="0" fillId="0" fontId="1" numFmtId="0" xfId="0" applyAlignment="1" applyFont="1">
      <alignment horizontal="right" vertical="bottom"/>
    </xf>
    <xf borderId="0" fillId="2" fontId="0" numFmtId="0" xfId="0" applyFill="1" applyFont="1"/>
    <xf borderId="1" fillId="0" fontId="1" numFmtId="0" xfId="0" applyAlignment="1" applyBorder="1" applyFont="1">
      <alignment readingOrder="0" shrinkToFit="0" vertical="bottom" wrapText="0"/>
    </xf>
    <xf borderId="0" fillId="0" fontId="2" numFmtId="0" xfId="0" applyAlignment="1" applyFont="1">
      <alignment horizontal="left" readingOrder="0" vertical="bottom"/>
    </xf>
    <xf borderId="0" fillId="3" fontId="3" numFmtId="0" xfId="0" applyAlignment="1" applyFill="1" applyFont="1">
      <alignment readingOrder="0"/>
    </xf>
    <xf borderId="0" fillId="0" fontId="2" numFmtId="0" xfId="0" applyAlignment="1" applyFont="1">
      <alignment vertical="bottom"/>
    </xf>
    <xf borderId="0" fillId="0" fontId="2" numFmtId="0" xfId="0" applyAlignment="1" applyFont="1">
      <alignment horizontal="left" readingOrder="0"/>
    </xf>
    <xf borderId="0" fillId="4" fontId="2" numFmtId="0" xfId="0" applyAlignment="1" applyFill="1" applyFont="1">
      <alignment horizontal="left" readingOrder="0" vertical="bottom"/>
    </xf>
    <xf borderId="0" fillId="4" fontId="2" numFmtId="49" xfId="0" applyAlignment="1" applyFont="1" applyNumberFormat="1">
      <alignment horizontal="left" readingOrder="0" vertical="bottom"/>
    </xf>
    <xf borderId="0" fillId="0" fontId="2" numFmtId="49" xfId="0" applyAlignment="1" applyFont="1" applyNumberFormat="1">
      <alignment horizontal="left" readingOrder="0" vertical="bottom"/>
    </xf>
    <xf borderId="0" fillId="0" fontId="2" numFmtId="49" xfId="0" applyAlignment="1" applyFont="1" applyNumberFormat="1">
      <alignment horizontal="left" readingOrder="0"/>
    </xf>
    <xf borderId="0" fillId="0" fontId="2" numFmtId="49" xfId="0" applyFont="1" applyNumberFormat="1"/>
    <xf borderId="0" fillId="0" fontId="2" numFmtId="0" xfId="0" applyAlignment="1" applyFont="1">
      <alignment horizontal="left" vertical="bottom"/>
    </xf>
    <xf borderId="0" fillId="0" fontId="4" numFmtId="0" xfId="0" applyAlignment="1" applyFont="1">
      <alignment vertical="bottom"/>
    </xf>
    <xf borderId="0" fillId="4" fontId="2" numFmtId="0" xfId="0" applyAlignment="1" applyFont="1">
      <alignment horizontal="left" vertical="bottom"/>
    </xf>
    <xf borderId="0" fillId="0" fontId="2" numFmtId="49" xfId="0" applyAlignment="1" applyFont="1" applyNumberFormat="1">
      <alignment horizontal="left" vertical="bottom"/>
    </xf>
    <xf borderId="0" fillId="3" fontId="5" numFmtId="0" xfId="0" applyAlignment="1" applyFont="1">
      <alignment readingOrder="0"/>
    </xf>
    <xf borderId="0" fillId="0" fontId="4" numFmtId="0" xfId="0" applyFont="1"/>
    <xf borderId="0" fillId="0" fontId="6" numFmtId="0" xfId="0" applyAlignment="1" applyFont="1">
      <alignment horizontal="left" readingOrder="0" vertical="bottom"/>
    </xf>
    <xf borderId="0" fillId="5" fontId="2" numFmtId="0" xfId="0" applyAlignment="1" applyFill="1" applyFont="1">
      <alignment horizontal="left" readingOrder="0" vertical="bottom"/>
    </xf>
    <xf borderId="0" fillId="6" fontId="1" numFmtId="0" xfId="0" applyAlignment="1" applyFill="1" applyFont="1">
      <alignment readingOrder="0" vertical="bottom"/>
    </xf>
    <xf borderId="0" fillId="6" fontId="7" numFmtId="0" xfId="0" applyAlignment="1" applyFont="1">
      <alignment horizontal="left" readingOrder="0" vertical="bottom"/>
    </xf>
    <xf borderId="0" fillId="4" fontId="7" numFmtId="0" xfId="0" applyAlignment="1" applyFont="1">
      <alignment horizontal="left" readingOrder="0" vertical="bottom"/>
    </xf>
    <xf borderId="0" fillId="3" fontId="8" numFmtId="0" xfId="0" applyAlignment="1" applyFont="1">
      <alignment horizontal="left" readingOrder="0"/>
    </xf>
    <xf borderId="0" fillId="6" fontId="7" numFmtId="49" xfId="0" applyAlignment="1" applyFont="1" applyNumberFormat="1">
      <alignment horizontal="left" readingOrder="0" vertical="bottom"/>
    </xf>
    <xf borderId="0" fillId="6" fontId="2" numFmtId="0" xfId="0" applyAlignment="1" applyFont="1">
      <alignment horizontal="left" readingOrder="0" vertical="bottom"/>
    </xf>
    <xf borderId="0" fillId="6" fontId="2" numFmtId="49" xfId="0" applyAlignment="1" applyFont="1" applyNumberFormat="1">
      <alignment horizontal="left" readingOrder="0" vertical="bottom"/>
    </xf>
    <xf borderId="0" fillId="6" fontId="2" numFmtId="0" xfId="0" applyAlignment="1" applyFont="1">
      <alignment readingOrder="0"/>
    </xf>
    <xf borderId="0" fillId="0" fontId="2" numFmtId="49" xfId="0" applyAlignment="1" applyFont="1" applyNumberFormat="1">
      <alignment readingOrder="0"/>
    </xf>
    <xf borderId="0" fillId="0" fontId="2" numFmtId="0" xfId="0" applyAlignment="1" applyFont="1">
      <alignment horizontal="left" vertical="bottom"/>
    </xf>
    <xf borderId="1" fillId="0" fontId="1" numFmtId="0" xfId="0" applyAlignment="1" applyBorder="1" applyFont="1">
      <alignment shrinkToFit="0" vertical="bottom" wrapText="0"/>
    </xf>
    <xf borderId="0" fillId="5" fontId="2" numFmtId="49" xfId="0" applyAlignment="1" applyFont="1" applyNumberFormat="1">
      <alignment horizontal="left" readingOrder="0" vertical="bottom"/>
    </xf>
    <xf borderId="0" fillId="7" fontId="2" numFmtId="0" xfId="0" applyAlignment="1" applyFill="1" applyFont="1">
      <alignment readingOrder="0" vertical="bottom"/>
    </xf>
    <xf borderId="0" fillId="4" fontId="2" numFmtId="0" xfId="0" applyAlignment="1" applyFont="1">
      <alignment readingOrder="0" vertical="bottom"/>
    </xf>
    <xf borderId="0" fillId="7" fontId="2" numFmtId="49" xfId="0" applyAlignment="1" applyFont="1" applyNumberFormat="1">
      <alignment readingOrder="0" vertical="bottom"/>
    </xf>
    <xf borderId="0" fillId="0" fontId="2" numFmtId="0" xfId="0" applyAlignment="1" applyFont="1">
      <alignment readingOrder="0" vertical="bottom"/>
    </xf>
    <xf borderId="0" fillId="0" fontId="2" numFmtId="49" xfId="0" applyAlignment="1" applyFont="1" applyNumberFormat="1">
      <alignment readingOrder="0" vertical="bottom"/>
    </xf>
    <xf borderId="0" fillId="3" fontId="2" numFmtId="0" xfId="0" applyAlignment="1" applyFont="1">
      <alignment readingOrder="0" vertical="bottom"/>
    </xf>
    <xf borderId="0" fillId="3" fontId="2" numFmtId="49" xfId="0" applyAlignment="1" applyFont="1" applyNumberFormat="1">
      <alignment readingOrder="0" vertical="bottom"/>
    </xf>
    <xf borderId="0" fillId="8" fontId="2" numFmtId="0" xfId="0" applyAlignment="1" applyFill="1" applyFont="1">
      <alignment readingOrder="0" vertical="bottom"/>
    </xf>
    <xf borderId="0" fillId="8" fontId="2" numFmtId="49" xfId="0" applyAlignment="1" applyFont="1" applyNumberFormat="1">
      <alignment readingOrder="0" vertical="bottom"/>
    </xf>
    <xf borderId="0" fillId="9" fontId="2" numFmtId="0" xfId="0" applyAlignment="1" applyFill="1" applyFont="1">
      <alignment readingOrder="0" vertical="bottom"/>
    </xf>
    <xf borderId="0" fillId="9" fontId="2" numFmtId="49" xfId="0" applyAlignment="1" applyFont="1" applyNumberFormat="1">
      <alignment readingOrder="0" vertical="bottom"/>
    </xf>
    <xf borderId="0" fillId="4" fontId="2" numFmtId="49" xfId="0" applyAlignment="1" applyFont="1" applyNumberFormat="1">
      <alignment readingOrder="0" vertical="bottom"/>
    </xf>
    <xf borderId="0" fillId="10" fontId="2" numFmtId="0" xfId="0" applyAlignment="1" applyFill="1" applyFont="1">
      <alignment readingOrder="0" vertical="bottom"/>
    </xf>
    <xf borderId="0" fillId="10" fontId="2" numFmtId="49" xfId="0" applyAlignment="1" applyFont="1" applyNumberFormat="1">
      <alignment readingOrder="0" vertical="bottom"/>
    </xf>
    <xf borderId="0" fillId="11" fontId="2" numFmtId="0" xfId="0" applyAlignment="1" applyFill="1" applyFont="1">
      <alignment readingOrder="0" vertical="bottom"/>
    </xf>
    <xf borderId="0" fillId="11" fontId="2" numFmtId="49" xfId="0" applyAlignment="1" applyFont="1" applyNumberFormat="1">
      <alignment readingOrder="0" vertical="bottom"/>
    </xf>
    <xf borderId="0" fillId="12" fontId="2" numFmtId="0" xfId="0" applyAlignment="1" applyFill="1" applyFont="1">
      <alignment readingOrder="0" vertical="bottom"/>
    </xf>
    <xf borderId="0" fillId="12" fontId="2" numFmtId="49" xfId="0" applyAlignment="1" applyFont="1" applyNumberFormat="1">
      <alignment readingOrder="0" vertical="bottom"/>
    </xf>
    <xf borderId="0" fillId="13" fontId="2" numFmtId="0" xfId="0" applyAlignment="1" applyFill="1" applyFont="1">
      <alignment readingOrder="0" vertical="bottom"/>
    </xf>
    <xf borderId="0" fillId="13" fontId="2" numFmtId="49" xfId="0" applyAlignment="1" applyFont="1" applyNumberFormat="1">
      <alignment readingOrder="0" vertical="bottom"/>
    </xf>
    <xf borderId="0" fillId="9" fontId="2" numFmtId="0" xfId="0" applyAlignment="1" applyFont="1">
      <alignment readingOrder="0"/>
    </xf>
    <xf borderId="0" fillId="4" fontId="2" numFmtId="0" xfId="0" applyAlignment="1" applyFont="1">
      <alignment readingOrder="0"/>
    </xf>
    <xf borderId="0" fillId="9" fontId="2" numFmtId="49" xfId="0" applyAlignment="1" applyFont="1" applyNumberFormat="1">
      <alignment readingOrder="0"/>
    </xf>
    <xf borderId="0" fillId="14" fontId="2" numFmtId="0" xfId="0" applyAlignment="1" applyFill="1" applyFont="1">
      <alignment readingOrder="0"/>
    </xf>
    <xf borderId="0" fillId="14" fontId="2" numFmtId="49" xfId="0" applyAlignment="1" applyFont="1" applyNumberFormat="1">
      <alignment readingOrder="0"/>
    </xf>
    <xf borderId="0" fillId="4" fontId="2" numFmtId="0" xfId="0" applyFont="1"/>
    <xf borderId="0" fillId="9" fontId="7" numFmtId="0" xfId="0" applyAlignment="1" applyFont="1">
      <alignment readingOrder="0"/>
    </xf>
    <xf borderId="0" fillId="4" fontId="7" numFmtId="0" xfId="0" applyAlignment="1" applyFont="1">
      <alignment readingOrder="0"/>
    </xf>
    <xf borderId="0" fillId="9" fontId="7" numFmtId="49" xfId="0" applyAlignment="1" applyFont="1" applyNumberFormat="1">
      <alignment readingOrder="0"/>
    </xf>
    <xf borderId="0" fillId="13" fontId="2" numFmtId="0" xfId="0" applyAlignment="1" applyFont="1">
      <alignment readingOrder="0"/>
    </xf>
    <xf borderId="0" fillId="13" fontId="2" numFmtId="49" xfId="0" applyAlignment="1" applyFont="1" applyNumberFormat="1">
      <alignment readingOrder="0"/>
    </xf>
    <xf borderId="0" fillId="7" fontId="7" numFmtId="0" xfId="0" applyAlignment="1" applyFont="1">
      <alignment readingOrder="0"/>
    </xf>
    <xf borderId="0" fillId="7" fontId="7" numFmtId="49" xfId="0" applyAlignment="1" applyFont="1" applyNumberFormat="1">
      <alignment readingOrder="0"/>
    </xf>
    <xf borderId="0" fillId="4" fontId="1" numFmtId="0" xfId="0" applyAlignment="1" applyFont="1">
      <alignment vertical="bottom"/>
    </xf>
    <xf borderId="0" fillId="0" fontId="1" numFmtId="49" xfId="0" applyAlignment="1" applyFont="1" applyNumberFormat="1">
      <alignment vertical="bottom"/>
    </xf>
    <xf borderId="0" fillId="0" fontId="7" numFmtId="0" xfId="0" applyAlignment="1" applyFont="1">
      <alignment readingOrder="0"/>
    </xf>
    <xf borderId="0" fillId="0" fontId="7" numFmtId="49" xfId="0" applyAlignment="1" applyFont="1" applyNumberFormat="1">
      <alignment readingOrder="0"/>
    </xf>
    <xf borderId="0" fillId="4" fontId="2" numFmtId="49"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3.0" topLeftCell="C4" activePane="bottomRight" state="frozen"/>
      <selection activeCell="C1" sqref="C1" pane="topRight"/>
      <selection activeCell="A4" sqref="A4" pane="bottomLeft"/>
      <selection activeCell="C4" sqref="C4" pane="bottomRight"/>
    </sheetView>
  </sheetViews>
  <sheetFormatPr customHeight="1" defaultColWidth="14.43" defaultRowHeight="15.75" outlineLevelRow="3"/>
  <cols>
    <col customWidth="1" min="1" max="1" width="22.43"/>
    <col customWidth="1" min="2" max="2" width="15.14"/>
    <col customWidth="1" min="3" max="3" width="33.86"/>
    <col customWidth="1" min="4" max="4" width="14.14"/>
    <col customWidth="1" min="5" max="5" width="11.86"/>
    <col customWidth="1" min="6" max="6" width="5.0"/>
    <col customWidth="1" min="7" max="7" width="5.29"/>
    <col customWidth="1" min="8" max="8" width="6.43"/>
    <col customWidth="1" min="9" max="9" width="7.71"/>
    <col customWidth="1" min="10" max="10" width="13.43"/>
    <col customWidth="1" min="12" max="12" width="15.71"/>
    <col customWidth="1" min="13" max="13" width="13.43"/>
    <col customWidth="1" min="14" max="14" width="16.29"/>
    <col customWidth="1" min="15" max="16" width="17.14"/>
    <col customWidth="1" min="17" max="17" width="14.86"/>
    <col customWidth="1" min="18" max="18" width="15.43"/>
  </cols>
  <sheetData>
    <row r="1">
      <c r="A1" s="5" t="str">
        <f>IFERROR(__xludf.DUMMYFUNCTION("IMPORTRANGE(""https://docs.google.com/spreadsheets/d/1O_NhoWi0KKSY-jWo5m6MGjjJHlJDC34A3MTSzojkZOU/edit?ts=5bfbeea0#gid=0"",""survey!A1:AG6"")"),"type")</f>
        <v>type</v>
      </c>
      <c r="B1" s="7" t="str">
        <f>IFERROR(__xludf.DUMMYFUNCTION("""COMPUTED_VALUE"""),"name")</f>
        <v>name</v>
      </c>
      <c r="C1" s="7" t="str">
        <f>IFERROR(__xludf.DUMMYFUNCTION("""COMPUTED_VALUE"""),"label")</f>
        <v>label</v>
      </c>
      <c r="D1" s="7" t="str">
        <f>IFERROR(__xludf.DUMMYFUNCTION("""COMPUTED_VALUE"""),"bind::type")</f>
        <v>bind::type</v>
      </c>
      <c r="E1" s="7" t="str">
        <f>IFERROR(__xludf.DUMMYFUNCTION("""COMPUTED_VALUE"""),"read-only")</f>
        <v>read-only</v>
      </c>
      <c r="F1" s="9" t="str">
        <f>IFERROR(__xludf.DUMMYFUNCTION("""COMPUTED_VALUE"""),"")</f>
        <v/>
      </c>
      <c r="G1" s="9" t="str">
        <f>IFERROR(__xludf.DUMMYFUNCTION("""COMPUTED_VALUE"""),"")</f>
        <v/>
      </c>
      <c r="H1" s="7" t="str">
        <f>IFERROR(__xludf.DUMMYFUNCTION("""COMPUTED_VALUE"""),"")</f>
        <v/>
      </c>
      <c r="I1" s="7" t="str">
        <f>IFERROR(__xludf.DUMMYFUNCTION("""COMPUTED_VALUE"""),"hint")</f>
        <v>hint</v>
      </c>
      <c r="J1" s="7" t="str">
        <f>IFERROR(__xludf.DUMMYFUNCTION("""COMPUTED_VALUE"""),"appearance")</f>
        <v>appearance</v>
      </c>
      <c r="K1" t="str">
        <f>IFERROR(__xludf.DUMMYFUNCTION("""COMPUTED_VALUE"""),"required")</f>
        <v>required</v>
      </c>
      <c r="L1" s="11" t="str">
        <f>IFERROR(__xludf.DUMMYFUNCTION("""COMPUTED_VALUE"""),"Rows range")</f>
        <v>Rows range</v>
      </c>
      <c r="M1" s="12" t="str">
        <f>IFERROR(__xludf.DUMMYFUNCTION("""COMPUTED_VALUE"""),"row nos. in csv")</f>
        <v>row nos. in csv</v>
      </c>
      <c r="N1" s="13" t="str">
        <f>IFERROR(__xludf.DUMMYFUNCTION("""COMPUTED_VALUE"""),"Exact rows to add")</f>
        <v>Exact rows to add</v>
      </c>
      <c r="O1" s="7" t="str">
        <f>IFERROR(__xludf.DUMMYFUNCTION("""COMPUTED_VALUE"""),"Generated rows to add")</f>
        <v>Generated rows to add</v>
      </c>
      <c r="P1" s="14" t="str">
        <f>IFERROR(__xludf.DUMMYFUNCTION("""COMPUTED_VALUE"""),"calculation")</f>
        <v>calculation</v>
      </c>
      <c r="Q1" s="7" t="str">
        <f>IFERROR(__xludf.DUMMYFUNCTION("""COMPUTED_VALUE"""),"repeat_count")</f>
        <v>repeat_count</v>
      </c>
      <c r="R1" s="7" t="str">
        <f>IFERROR(__xludf.DUMMYFUNCTION("""COMPUTED_VALUE"""),"constraint_message")</f>
        <v>constraint_message</v>
      </c>
      <c r="S1" t="str">
        <f>IFERROR(__xludf.DUMMYFUNCTION("""COMPUTED_VALUE"""),"constraint")</f>
        <v>constraint</v>
      </c>
      <c r="T1" t="str">
        <f>IFERROR(__xludf.DUMMYFUNCTION("""COMPUTED_VALUE"""),"relevant")</f>
        <v>relevant</v>
      </c>
      <c r="U1" s="15" t="str">
        <f>IFERROR(__xludf.DUMMYFUNCTION("""COMPUTED_VALUE"""),"body::accuracyThreshold")</f>
        <v>body::accuracyThreshold</v>
      </c>
      <c r="V1" t="str">
        <f>IFERROR(__xludf.DUMMYFUNCTION("""COMPUTED_VALUE"""),"default")</f>
        <v>default</v>
      </c>
      <c r="W1" t="str">
        <f>IFERROR(__xludf.DUMMYFUNCTION("""COMPUTED_VALUE"""),"choice_filter")</f>
        <v>choice_filter</v>
      </c>
      <c r="X1" t="str">
        <f>IFERROR(__xludf.DUMMYFUNCTION("""COMPUTED_VALUE"""),"")</f>
        <v/>
      </c>
      <c r="Y1" t="str">
        <f>IFERROR(__xludf.DUMMYFUNCTION("""COMPUTED_VALUE"""),"To be exported")</f>
        <v>To be exported</v>
      </c>
      <c r="Z1" t="str">
        <f>IFERROR(__xludf.DUMMYFUNCTION("""COMPUTED_VALUE"""),"")</f>
        <v/>
      </c>
      <c r="AA1" t="str">
        <f>IFERROR(__xludf.DUMMYFUNCTION("""COMPUTED_VALUE"""),"Option Set")</f>
        <v>Option Set</v>
      </c>
      <c r="AB1" t="str">
        <f>IFERROR(__xludf.DUMMYFUNCTION("""COMPUTED_VALUE"""),"")</f>
        <v/>
      </c>
      <c r="AC1" t="str">
        <f>IFERROR(__xludf.DUMMYFUNCTION("""COMPUTED_VALUE"""),"")</f>
        <v/>
      </c>
      <c r="AD1" t="str">
        <f>IFERROR(__xludf.DUMMYFUNCTION("""COMPUTED_VALUE"""),"Value Type")</f>
        <v>Value Type</v>
      </c>
      <c r="AE1" t="str">
        <f>IFERROR(__xludf.DUMMYFUNCTION("""COMPUTED_VALUE"""),"Aggregation Operator")</f>
        <v>Aggregation Operator</v>
      </c>
      <c r="AF1" t="str">
        <f>IFERROR(__xludf.DUMMYFUNCTION("""COMPUTED_VALUE"""),"Zero is significant")</f>
        <v>Zero is significant</v>
      </c>
      <c r="AG1" t="str">
        <f>IFERROR(__xludf.DUMMYFUNCTION("""COMPUTED_VALUE"""),"")</f>
        <v/>
      </c>
    </row>
    <row r="2">
      <c r="A2" s="7" t="str">
        <f>IFERROR(__xludf.DUMMYFUNCTION("""COMPUTED_VALUE"""),"start")</f>
        <v>start</v>
      </c>
      <c r="B2" s="7" t="str">
        <f>IFERROR(__xludf.DUMMYFUNCTION("""COMPUTED_VALUE"""),"start000000")</f>
        <v>start000000</v>
      </c>
      <c r="C2" s="16" t="str">
        <f>IFERROR(__xludf.DUMMYFUNCTION("""COMPUTED_VALUE"""),"Start")</f>
        <v>Start</v>
      </c>
      <c r="D2" s="7" t="str">
        <f>IFERROR(__xludf.DUMMYFUNCTION("""COMPUTED_VALUE"""),"")</f>
        <v/>
      </c>
      <c r="E2" s="7" t="str">
        <f>IFERROR(__xludf.DUMMYFUNCTION("""COMPUTED_VALUE"""),"")</f>
        <v/>
      </c>
      <c r="F2" s="17">
        <f>IFERROR(__xludf.DUMMYFUNCTION("""COMPUTED_VALUE"""),2.0)</f>
        <v>2</v>
      </c>
      <c r="G2" s="17" t="str">
        <f>IFERROR(__xludf.DUMMYFUNCTION("""COMPUTED_VALUE"""),"")</f>
        <v/>
      </c>
      <c r="H2" s="16">
        <f>IFERROR(__xludf.DUMMYFUNCTION("""COMPUTED_VALUE"""),11.0)</f>
        <v>11</v>
      </c>
      <c r="I2" s="16" t="str">
        <f>IFERROR(__xludf.DUMMYFUNCTION("""COMPUTED_VALUE"""),"")</f>
        <v/>
      </c>
      <c r="J2" s="16" t="str">
        <f>IFERROR(__xludf.DUMMYFUNCTION("""COMPUTED_VALUE"""),"")</f>
        <v/>
      </c>
      <c r="K2" t="str">
        <f>IFERROR(__xludf.DUMMYFUNCTION("""COMPUTED_VALUE"""),"")</f>
        <v/>
      </c>
      <c r="L2" s="18" t="str">
        <f>IFERROR(__xludf.DUMMYFUNCTION("""COMPUTED_VALUE"""),"")</f>
        <v/>
      </c>
      <c r="M2" s="18" t="str">
        <f>IFERROR(__xludf.DUMMYFUNCTION("""COMPUTED_VALUE"""),"")</f>
        <v/>
      </c>
      <c r="N2" s="19" t="str">
        <f>IFERROR(__xludf.DUMMYFUNCTION("""COMPUTED_VALUE"""),"")</f>
        <v/>
      </c>
      <c r="O2" s="16" t="str">
        <f>IFERROR(__xludf.DUMMYFUNCTION("""COMPUTED_VALUE"""),"")</f>
        <v/>
      </c>
      <c r="P2" s="19" t="str">
        <f>IFERROR(__xludf.DUMMYFUNCTION("""COMPUTED_VALUE"""),"")</f>
        <v/>
      </c>
      <c r="Q2" s="16" t="str">
        <f>IFERROR(__xludf.DUMMYFUNCTION("""COMPUTED_VALUE"""),"")</f>
        <v/>
      </c>
      <c r="R2" s="16" t="str">
        <f>IFERROR(__xludf.DUMMYFUNCTION("""COMPUTED_VALUE"""),"")</f>
        <v/>
      </c>
      <c r="S2" s="21" t="str">
        <f>IFERROR(__xludf.DUMMYFUNCTION("""COMPUTED_VALUE"""),"")</f>
        <v/>
      </c>
      <c r="T2" t="str">
        <f>IFERROR(__xludf.DUMMYFUNCTION("""COMPUTED_VALUE"""),"")</f>
        <v/>
      </c>
      <c r="U2" t="str">
        <f>IFERROR(__xludf.DUMMYFUNCTION("""COMPUTED_VALUE"""),"")</f>
        <v/>
      </c>
      <c r="V2" t="str">
        <f>IFERROR(__xludf.DUMMYFUNCTION("""COMPUTED_VALUE"""),"")</f>
        <v/>
      </c>
      <c r="W2" t="str">
        <f>IFERROR(__xludf.DUMMYFUNCTION("""COMPUTED_VALUE"""),"")</f>
        <v/>
      </c>
      <c r="X2" t="str">
        <f>IFERROR(__xludf.DUMMYFUNCTION("""COMPUTED_VALUE"""),"start")</f>
        <v>start</v>
      </c>
      <c r="Y2" t="str">
        <f>IFERROR(__xludf.DUMMYFUNCTION("""COMPUTED_VALUE"""),"Yes")</f>
        <v>Yes</v>
      </c>
      <c r="Z2" t="str">
        <f>IFERROR(__xludf.DUMMYFUNCTION("""COMPUTED_VALUE"""),"")</f>
        <v/>
      </c>
      <c r="AA2" t="str">
        <f>IFERROR(__xludf.DUMMYFUNCTION("""COMPUTED_VALUE"""),"")</f>
        <v/>
      </c>
      <c r="AB2" t="str">
        <f>IFERROR(__xludf.DUMMYFUNCTION("""COMPUTED_VALUE"""),"")</f>
        <v/>
      </c>
      <c r="AC2" t="str">
        <f>IFERROR(__xludf.DUMMYFUNCTION("""COMPUTED_VALUE"""),"DATETIME")</f>
        <v>DATETIME</v>
      </c>
      <c r="AD2" t="str">
        <f>IFERROR(__xludf.DUMMYFUNCTION("""COMPUTED_VALUE"""),"DATETIME")</f>
        <v>DATETIME</v>
      </c>
      <c r="AE2" t="str">
        <f>IFERROR(__xludf.DUMMYFUNCTION("""COMPUTED_VALUE"""),"NONE")</f>
        <v>NONE</v>
      </c>
      <c r="AF2" t="str">
        <f>IFERROR(__xludf.DUMMYFUNCTION("""COMPUTED_VALUE"""),"")</f>
        <v/>
      </c>
      <c r="AG2" t="str">
        <f>IFERROR(__xludf.DUMMYFUNCTION("""COMPUTED_VALUE"""),"")</f>
        <v/>
      </c>
    </row>
    <row r="3">
      <c r="A3" s="7" t="str">
        <f>IFERROR(__xludf.DUMMYFUNCTION("""COMPUTED_VALUE"""),"end")</f>
        <v>end</v>
      </c>
      <c r="B3" s="7" t="str">
        <f>IFERROR(__xludf.DUMMYFUNCTION("""COMPUTED_VALUE"""),"end00000000")</f>
        <v>end00000000</v>
      </c>
      <c r="C3" s="16" t="str">
        <f>IFERROR(__xludf.DUMMYFUNCTION("""COMPUTED_VALUE"""),"end")</f>
        <v>end</v>
      </c>
      <c r="D3" s="7" t="str">
        <f>IFERROR(__xludf.DUMMYFUNCTION("""COMPUTED_VALUE"""),"")</f>
        <v/>
      </c>
      <c r="E3" s="7" t="str">
        <f>IFERROR(__xludf.DUMMYFUNCTION("""COMPUTED_VALUE"""),"")</f>
        <v/>
      </c>
      <c r="F3" s="9">
        <f>IFERROR(__xludf.DUMMYFUNCTION("""COMPUTED_VALUE"""),3.0)</f>
        <v>3</v>
      </c>
      <c r="G3" s="9" t="str">
        <f>IFERROR(__xludf.DUMMYFUNCTION("""COMPUTED_VALUE"""),"")</f>
        <v/>
      </c>
      <c r="H3" s="16">
        <f>IFERROR(__xludf.DUMMYFUNCTION("""COMPUTED_VALUE"""),11.0)</f>
        <v>11</v>
      </c>
      <c r="I3" s="16" t="str">
        <f>IFERROR(__xludf.DUMMYFUNCTION("""COMPUTED_VALUE"""),"")</f>
        <v/>
      </c>
      <c r="J3" s="16" t="str">
        <f>IFERROR(__xludf.DUMMYFUNCTION("""COMPUTED_VALUE"""),"")</f>
        <v/>
      </c>
      <c r="K3" t="str">
        <f>IFERROR(__xludf.DUMMYFUNCTION("""COMPUTED_VALUE"""),"")</f>
        <v/>
      </c>
      <c r="L3" s="18" t="str">
        <f>IFERROR(__xludf.DUMMYFUNCTION("""COMPUTED_VALUE"""),"")</f>
        <v/>
      </c>
      <c r="M3" s="18" t="str">
        <f>IFERROR(__xludf.DUMMYFUNCTION("""COMPUTED_VALUE"""),"")</f>
        <v/>
      </c>
      <c r="N3" s="19" t="str">
        <f>IFERROR(__xludf.DUMMYFUNCTION("""COMPUTED_VALUE"""),"")</f>
        <v/>
      </c>
      <c r="O3" s="16" t="str">
        <f>IFERROR(__xludf.DUMMYFUNCTION("""COMPUTED_VALUE"""),"")</f>
        <v/>
      </c>
      <c r="P3" s="19" t="str">
        <f>IFERROR(__xludf.DUMMYFUNCTION("""COMPUTED_VALUE"""),"")</f>
        <v/>
      </c>
      <c r="Q3" s="16" t="str">
        <f>IFERROR(__xludf.DUMMYFUNCTION("""COMPUTED_VALUE"""),"")</f>
        <v/>
      </c>
      <c r="R3" s="16" t="str">
        <f>IFERROR(__xludf.DUMMYFUNCTION("""COMPUTED_VALUE"""),"")</f>
        <v/>
      </c>
      <c r="S3" t="str">
        <f>IFERROR(__xludf.DUMMYFUNCTION("""COMPUTED_VALUE"""),"")</f>
        <v/>
      </c>
      <c r="T3" t="str">
        <f>IFERROR(__xludf.DUMMYFUNCTION("""COMPUTED_VALUE"""),"")</f>
        <v/>
      </c>
      <c r="U3" t="str">
        <f>IFERROR(__xludf.DUMMYFUNCTION("""COMPUTED_VALUE"""),"")</f>
        <v/>
      </c>
      <c r="V3" t="str">
        <f>IFERROR(__xludf.DUMMYFUNCTION("""COMPUTED_VALUE"""),"")</f>
        <v/>
      </c>
      <c r="W3" t="str">
        <f>IFERROR(__xludf.DUMMYFUNCTION("""COMPUTED_VALUE"""),"")</f>
        <v/>
      </c>
      <c r="X3" t="str">
        <f>IFERROR(__xludf.DUMMYFUNCTION("""COMPUTED_VALUE"""),"end")</f>
        <v>end</v>
      </c>
      <c r="Y3" t="str">
        <f>IFERROR(__xludf.DUMMYFUNCTION("""COMPUTED_VALUE"""),"Yes")</f>
        <v>Yes</v>
      </c>
      <c r="Z3" t="str">
        <f>IFERROR(__xludf.DUMMYFUNCTION("""COMPUTED_VALUE"""),"")</f>
        <v/>
      </c>
      <c r="AA3" t="str">
        <f>IFERROR(__xludf.DUMMYFUNCTION("""COMPUTED_VALUE"""),"")</f>
        <v/>
      </c>
      <c r="AB3" t="str">
        <f>IFERROR(__xludf.DUMMYFUNCTION("""COMPUTED_VALUE"""),"")</f>
        <v/>
      </c>
      <c r="AC3" t="str">
        <f>IFERROR(__xludf.DUMMYFUNCTION("""COMPUTED_VALUE"""),"DATETIME")</f>
        <v>DATETIME</v>
      </c>
      <c r="AD3" t="str">
        <f>IFERROR(__xludf.DUMMYFUNCTION("""COMPUTED_VALUE"""),"DATETIME")</f>
        <v>DATETIME</v>
      </c>
      <c r="AE3" t="str">
        <f>IFERROR(__xludf.DUMMYFUNCTION("""COMPUTED_VALUE"""),"NONE")</f>
        <v>NONE</v>
      </c>
      <c r="AF3" t="str">
        <f>IFERROR(__xludf.DUMMYFUNCTION("""COMPUTED_VALUE"""),"")</f>
        <v/>
      </c>
      <c r="AG3" t="str">
        <f>IFERROR(__xludf.DUMMYFUNCTION("""COMPUTED_VALUE"""),"")</f>
        <v/>
      </c>
    </row>
    <row r="4">
      <c r="A4" s="7" t="str">
        <f>IFERROR(__xludf.DUMMYFUNCTION("""COMPUTED_VALUE"""),"calculate")</f>
        <v>calculate</v>
      </c>
      <c r="B4" s="7" t="str">
        <f>IFERROR(__xludf.DUMMYFUNCTION("""COMPUTED_VALUE"""),"time_started")</f>
        <v>time_started</v>
      </c>
      <c r="C4" s="22" t="str">
        <f>IFERROR(__xludf.DUMMYFUNCTION("""COMPUTED_VALUE"""),"Start time")</f>
        <v>Start time</v>
      </c>
      <c r="D4" s="7" t="str">
        <f>IFERROR(__xludf.DUMMYFUNCTION("""COMPUTED_VALUE"""),"")</f>
        <v/>
      </c>
      <c r="E4" s="7" t="str">
        <f>IFERROR(__xludf.DUMMYFUNCTION("""COMPUTED_VALUE"""),"")</f>
        <v/>
      </c>
      <c r="F4" s="9">
        <f>IFERROR(__xludf.DUMMYFUNCTION("""COMPUTED_VALUE"""),4.0)</f>
        <v>4</v>
      </c>
      <c r="G4" s="9" t="str">
        <f>IFERROR(__xludf.DUMMYFUNCTION("""COMPUTED_VALUE"""),"")</f>
        <v/>
      </c>
      <c r="H4" s="16">
        <f>IFERROR(__xludf.DUMMYFUNCTION("""COMPUTED_VALUE"""),12.0)</f>
        <v>12</v>
      </c>
      <c r="I4" s="7" t="str">
        <f>IFERROR(__xludf.DUMMYFUNCTION("""COMPUTED_VALUE"""),"")</f>
        <v/>
      </c>
      <c r="J4" s="16" t="str">
        <f>IFERROR(__xludf.DUMMYFUNCTION("""COMPUTED_VALUE"""),"")</f>
        <v/>
      </c>
      <c r="K4" t="str">
        <f>IFERROR(__xludf.DUMMYFUNCTION("""COMPUTED_VALUE"""),"")</f>
        <v/>
      </c>
      <c r="L4" s="18" t="str">
        <f>IFERROR(__xludf.DUMMYFUNCTION("""COMPUTED_VALUE"""),"")</f>
        <v/>
      </c>
      <c r="M4" s="18" t="str">
        <f>IFERROR(__xludf.DUMMYFUNCTION("""COMPUTED_VALUE"""),"")</f>
        <v/>
      </c>
      <c r="N4" s="19" t="str">
        <f>IFERROR(__xludf.DUMMYFUNCTION("""COMPUTED_VALUE"""),"")</f>
        <v/>
      </c>
      <c r="O4" s="16" t="str">
        <f>IFERROR(__xludf.DUMMYFUNCTION("""COMPUTED_VALUE"""),"")</f>
        <v/>
      </c>
      <c r="P4" s="19" t="str">
        <f>IFERROR(__xludf.DUMMYFUNCTION("""COMPUTED_VALUE"""),"format-date-time(now(),'%H:%M')")</f>
        <v>format-date-time(now(),'%H:%M')</v>
      </c>
      <c r="Q4" s="16" t="str">
        <f>IFERROR(__xludf.DUMMYFUNCTION("""COMPUTED_VALUE"""),"")</f>
        <v/>
      </c>
      <c r="R4" s="16" t="str">
        <f>IFERROR(__xludf.DUMMYFUNCTION("""COMPUTED_VALUE"""),"")</f>
        <v/>
      </c>
      <c r="S4" t="str">
        <f>IFERROR(__xludf.DUMMYFUNCTION("""COMPUTED_VALUE"""),"")</f>
        <v/>
      </c>
      <c r="T4" t="str">
        <f>IFERROR(__xludf.DUMMYFUNCTION("""COMPUTED_VALUE"""),"")</f>
        <v/>
      </c>
      <c r="U4" t="str">
        <f>IFERROR(__xludf.DUMMYFUNCTION("""COMPUTED_VALUE"""),"")</f>
        <v/>
      </c>
      <c r="V4" t="str">
        <f>IFERROR(__xludf.DUMMYFUNCTION("""COMPUTED_VALUE"""),"")</f>
        <v/>
      </c>
      <c r="W4" t="str">
        <f>IFERROR(__xludf.DUMMYFUNCTION("""COMPUTED_VALUE"""),"")</f>
        <v/>
      </c>
      <c r="X4" t="str">
        <f>IFERROR(__xludf.DUMMYFUNCTION("""COMPUTED_VALUE"""),"start_time")</f>
        <v>start_time</v>
      </c>
      <c r="Y4" t="str">
        <f>IFERROR(__xludf.DUMMYFUNCTION("""COMPUTED_VALUE"""),"Yes")</f>
        <v>Yes</v>
      </c>
      <c r="Z4" t="str">
        <f>IFERROR(__xludf.DUMMYFUNCTION("""COMPUTED_VALUE"""),"")</f>
        <v/>
      </c>
      <c r="AA4" t="str">
        <f>IFERROR(__xludf.DUMMYFUNCTION("""COMPUTED_VALUE"""),"")</f>
        <v/>
      </c>
      <c r="AB4" t="str">
        <f>IFERROR(__xludf.DUMMYFUNCTION("""COMPUTED_VALUE"""),"")</f>
        <v/>
      </c>
      <c r="AC4" t="str">
        <f>IFERROR(__xludf.DUMMYFUNCTION("""COMPUTED_VALUE"""),"TIME")</f>
        <v>TIME</v>
      </c>
      <c r="AD4" t="str">
        <f>IFERROR(__xludf.DUMMYFUNCTION("""COMPUTED_VALUE"""),"TIME")</f>
        <v>TIME</v>
      </c>
      <c r="AE4" t="str">
        <f>IFERROR(__xludf.DUMMYFUNCTION("""COMPUTED_VALUE"""),"NONE")</f>
        <v>NONE</v>
      </c>
      <c r="AF4" t="str">
        <f>IFERROR(__xludf.DUMMYFUNCTION("""COMPUTED_VALUE"""),"")</f>
        <v/>
      </c>
      <c r="AG4" t="str">
        <f>IFERROR(__xludf.DUMMYFUNCTION("""COMPUTED_VALUE"""),"")</f>
        <v/>
      </c>
    </row>
    <row r="5" outlineLevel="1">
      <c r="A5" s="23" t="str">
        <f>IFERROR(__xludf.DUMMYFUNCTION("""COMPUTED_VALUE"""),"begin_group")</f>
        <v>begin_group</v>
      </c>
      <c r="B5" s="7" t="str">
        <f>IFERROR(__xludf.DUMMYFUNCTION("""COMPUTED_VALUE"""),"GrpInformtn")</f>
        <v>GrpInformtn</v>
      </c>
      <c r="C5" s="22" t="str">
        <f>IFERROR(__xludf.DUMMYFUNCTION("""COMPUTED_VALUE"""),"Section 1.0 **General Information**")</f>
        <v>Section 1.0 **General Information**</v>
      </c>
      <c r="D5" s="7" t="str">
        <f>IFERROR(__xludf.DUMMYFUNCTION("""COMPUTED_VALUE"""),"")</f>
        <v/>
      </c>
      <c r="E5" s="7" t="str">
        <f>IFERROR(__xludf.DUMMYFUNCTION("""COMPUTED_VALUE"""),"")</f>
        <v/>
      </c>
      <c r="F5" s="9">
        <f>IFERROR(__xludf.DUMMYFUNCTION("""COMPUTED_VALUE"""),5.0)</f>
        <v>5</v>
      </c>
      <c r="G5" s="9" t="str">
        <f>IFERROR(__xludf.DUMMYFUNCTION("""COMPUTED_VALUE"""),"")</f>
        <v/>
      </c>
      <c r="H5" s="16">
        <f>IFERROR(__xludf.DUMMYFUNCTION("""COMPUTED_VALUE"""),11.0)</f>
        <v>11</v>
      </c>
      <c r="I5" s="16" t="str">
        <f>IFERROR(__xludf.DUMMYFUNCTION("""COMPUTED_VALUE"""),"")</f>
        <v/>
      </c>
      <c r="J5" s="7" t="str">
        <f>IFERROR(__xludf.DUMMYFUNCTION("""COMPUTED_VALUE"""),"")</f>
        <v/>
      </c>
      <c r="K5" t="str">
        <f>IFERROR(__xludf.DUMMYFUNCTION("""COMPUTED_VALUE"""),"")</f>
        <v/>
      </c>
      <c r="L5" s="18" t="str">
        <f>IFERROR(__xludf.DUMMYFUNCTION("""COMPUTED_VALUE"""),"")</f>
        <v/>
      </c>
      <c r="M5" s="18" t="str">
        <f>IFERROR(__xludf.DUMMYFUNCTION("""COMPUTED_VALUE"""),"")</f>
        <v/>
      </c>
      <c r="N5" s="19" t="str">
        <f>IFERROR(__xludf.DUMMYFUNCTION("""COMPUTED_VALUE"""),"")</f>
        <v/>
      </c>
      <c r="O5" s="16" t="str">
        <f>IFERROR(__xludf.DUMMYFUNCTION("""COMPUTED_VALUE"""),"")</f>
        <v/>
      </c>
      <c r="P5" s="19" t="str">
        <f>IFERROR(__xludf.DUMMYFUNCTION("""COMPUTED_VALUE"""),"")</f>
        <v/>
      </c>
      <c r="Q5" s="16" t="str">
        <f>IFERROR(__xludf.DUMMYFUNCTION("""COMPUTED_VALUE"""),"")</f>
        <v/>
      </c>
      <c r="R5" s="16" t="str">
        <f>IFERROR(__xludf.DUMMYFUNCTION("""COMPUTED_VALUE"""),"")</f>
        <v/>
      </c>
      <c r="S5" t="str">
        <f>IFERROR(__xludf.DUMMYFUNCTION("""COMPUTED_VALUE"""),"")</f>
        <v/>
      </c>
      <c r="T5" t="str">
        <f>IFERROR(__xludf.DUMMYFUNCTION("""COMPUTED_VALUE"""),"")</f>
        <v/>
      </c>
      <c r="U5" t="str">
        <f>IFERROR(__xludf.DUMMYFUNCTION("""COMPUTED_VALUE"""),"")</f>
        <v/>
      </c>
      <c r="V5" t="str">
        <f>IFERROR(__xludf.DUMMYFUNCTION("""COMPUTED_VALUE"""),"")</f>
        <v/>
      </c>
      <c r="W5" t="str">
        <f>IFERROR(__xludf.DUMMYFUNCTION("""COMPUTED_VALUE"""),"")</f>
        <v/>
      </c>
      <c r="X5" t="str">
        <f>IFERROR(__xludf.DUMMYFUNCTION("""COMPUTED_VALUE"""),"section_1_0")</f>
        <v>section_1_0</v>
      </c>
      <c r="Y5" t="str">
        <f>IFERROR(__xludf.DUMMYFUNCTION("""COMPUTED_VALUE"""),"No")</f>
        <v>No</v>
      </c>
      <c r="Z5" t="str">
        <f>IFERROR(__xludf.DUMMYFUNCTION("""COMPUTED_VALUE"""),"")</f>
        <v/>
      </c>
      <c r="AA5" t="str">
        <f>IFERROR(__xludf.DUMMYFUNCTION("""COMPUTED_VALUE"""),"")</f>
        <v/>
      </c>
      <c r="AB5" t="str">
        <f>IFERROR(__xludf.DUMMYFUNCTION("""COMPUTED_VALUE"""),"")</f>
        <v/>
      </c>
      <c r="AC5" t="str">
        <f>IFERROR(__xludf.DUMMYFUNCTION("""COMPUTED_VALUE"""),"")</f>
        <v/>
      </c>
      <c r="AD5" t="str">
        <f>IFERROR(__xludf.DUMMYFUNCTION("""COMPUTED_VALUE"""),"")</f>
        <v/>
      </c>
      <c r="AE5" t="str">
        <f>IFERROR(__xludf.DUMMYFUNCTION("""COMPUTED_VALUE"""),"")</f>
        <v/>
      </c>
      <c r="AF5" t="str">
        <f>IFERROR(__xludf.DUMMYFUNCTION("""COMPUTED_VALUE"""),"")</f>
        <v/>
      </c>
      <c r="AG5" t="str">
        <f>IFERROR(__xludf.DUMMYFUNCTION("""COMPUTED_VALUE"""),"")</f>
        <v/>
      </c>
    </row>
    <row r="6" outlineLevel="1">
      <c r="A6" s="7" t="str">
        <f>IFERROR(__xludf.DUMMYFUNCTION("""COMPUTED_VALUE"""),"begin_group")</f>
        <v>begin_group</v>
      </c>
      <c r="B6" s="7" t="str">
        <f>IFERROR(__xludf.DUMMYFUNCTION("""COMPUTED_VALUE"""),"demographics")</f>
        <v>demographics</v>
      </c>
      <c r="C6" s="7" t="str">
        <f>IFERROR(__xludf.DUMMYFUNCTION("""COMPUTED_VALUE"""),"Demographics")</f>
        <v>Demographics</v>
      </c>
      <c r="D6" s="7" t="str">
        <f>IFERROR(__xludf.DUMMYFUNCTION("""COMPUTED_VALUE"""),"")</f>
        <v/>
      </c>
      <c r="E6" s="7" t="str">
        <f>IFERROR(__xludf.DUMMYFUNCTION("""COMPUTED_VALUE"""),"")</f>
        <v/>
      </c>
      <c r="F6" s="7">
        <f>IFERROR(__xludf.DUMMYFUNCTION("""COMPUTED_VALUE"""),6.0)</f>
        <v>6</v>
      </c>
      <c r="G6" s="7" t="str">
        <f>IFERROR(__xludf.DUMMYFUNCTION("""COMPUTED_VALUE"""),"")</f>
        <v/>
      </c>
      <c r="H6" s="7">
        <f>IFERROR(__xludf.DUMMYFUNCTION("""COMPUTED_VALUE"""),12.0)</f>
        <v>12</v>
      </c>
      <c r="I6" s="7" t="str">
        <f>IFERROR(__xludf.DUMMYFUNCTION("""COMPUTED_VALUE"""),"")</f>
        <v/>
      </c>
      <c r="J6" s="7" t="str">
        <f>IFERROR(__xludf.DUMMYFUNCTION("""COMPUTED_VALUE"""),"")</f>
        <v/>
      </c>
      <c r="K6" s="7" t="str">
        <f>IFERROR(__xludf.DUMMYFUNCTION("""COMPUTED_VALUE"""),"")</f>
        <v/>
      </c>
      <c r="L6" s="11" t="str">
        <f>IFERROR(__xludf.DUMMYFUNCTION("""COMPUTED_VALUE"""),"")</f>
        <v/>
      </c>
      <c r="M6" s="11" t="str">
        <f>IFERROR(__xludf.DUMMYFUNCTION("""COMPUTED_VALUE"""),"")</f>
        <v/>
      </c>
      <c r="N6" s="7" t="str">
        <f>IFERROR(__xludf.DUMMYFUNCTION("""COMPUTED_VALUE"""),"")</f>
        <v/>
      </c>
      <c r="O6" s="7" t="str">
        <f>IFERROR(__xludf.DUMMYFUNCTION("""COMPUTED_VALUE"""),"")</f>
        <v/>
      </c>
      <c r="P6" s="7" t="str">
        <f>IFERROR(__xludf.DUMMYFUNCTION("""COMPUTED_VALUE"""),"")</f>
        <v/>
      </c>
      <c r="Q6" s="7" t="str">
        <f>IFERROR(__xludf.DUMMYFUNCTION("""COMPUTED_VALUE"""),"")</f>
        <v/>
      </c>
      <c r="R6" s="7" t="str">
        <f>IFERROR(__xludf.DUMMYFUNCTION("""COMPUTED_VALUE"""),"")</f>
        <v/>
      </c>
      <c r="S6" s="7" t="str">
        <f>IFERROR(__xludf.DUMMYFUNCTION("""COMPUTED_VALUE"""),"")</f>
        <v/>
      </c>
      <c r="T6" s="7" t="str">
        <f>IFERROR(__xludf.DUMMYFUNCTION("""COMPUTED_VALUE"""),"")</f>
        <v/>
      </c>
      <c r="U6" s="7" t="str">
        <f>IFERROR(__xludf.DUMMYFUNCTION("""COMPUTED_VALUE"""),"")</f>
        <v/>
      </c>
      <c r="V6" s="7" t="str">
        <f>IFERROR(__xludf.DUMMYFUNCTION("""COMPUTED_VALUE"""),"")</f>
        <v/>
      </c>
      <c r="W6" s="7" t="str">
        <f>IFERROR(__xludf.DUMMYFUNCTION("""COMPUTED_VALUE"""),"")</f>
        <v/>
      </c>
      <c r="X6" s="7" t="str">
        <f>IFERROR(__xludf.DUMMYFUNCTION("""COMPUTED_VALUE"""),"demographic")</f>
        <v>demographic</v>
      </c>
      <c r="Y6" s="7" t="str">
        <f>IFERROR(__xludf.DUMMYFUNCTION("""COMPUTED_VALUE"""),"No")</f>
        <v>No</v>
      </c>
      <c r="Z6" s="7" t="str">
        <f>IFERROR(__xludf.DUMMYFUNCTION("""COMPUTED_VALUE"""),"")</f>
        <v/>
      </c>
      <c r="AA6" s="7" t="str">
        <f>IFERROR(__xludf.DUMMYFUNCTION("""COMPUTED_VALUE"""),"")</f>
        <v/>
      </c>
      <c r="AB6" s="7" t="str">
        <f>IFERROR(__xludf.DUMMYFUNCTION("""COMPUTED_VALUE"""),"")</f>
        <v/>
      </c>
      <c r="AC6" s="7" t="str">
        <f>IFERROR(__xludf.DUMMYFUNCTION("""COMPUTED_VALUE"""),"")</f>
        <v/>
      </c>
      <c r="AD6" s="7" t="str">
        <f>IFERROR(__xludf.DUMMYFUNCTION("""COMPUTED_VALUE"""),"")</f>
        <v/>
      </c>
      <c r="AE6" s="7" t="str">
        <f>IFERROR(__xludf.DUMMYFUNCTION("""COMPUTED_VALUE"""),"")</f>
        <v/>
      </c>
      <c r="AF6" s="7" t="str">
        <f>IFERROR(__xludf.DUMMYFUNCTION("""COMPUTED_VALUE"""),"")</f>
        <v/>
      </c>
      <c r="AG6" s="7" t="str">
        <f>IFERROR(__xludf.DUMMYFUNCTION("""COMPUTED_VALUE"""),"")</f>
        <v/>
      </c>
      <c r="AH6" s="7"/>
      <c r="AI6" s="7"/>
      <c r="AJ6" s="7"/>
      <c r="AK6" s="7"/>
      <c r="AL6" s="7"/>
      <c r="AM6" s="7"/>
      <c r="AN6" s="7"/>
    </row>
    <row r="7" outlineLevel="1">
      <c r="A7" s="24" t="s">
        <v>13</v>
      </c>
      <c r="B7" s="5" t="str">
        <f>IFERROR(__xludf.DUMMYFUNCTION("IMPORTRANGE(""https://docs.google.com/spreadsheets/d/1O_NhoWi0KKSY-jWo5m6MGjjJHlJDC34A3MTSzojkZOU/edit?ts=5bfbeea0#gid=0"",""survey!B7:T14"")"),"nRespondent")</f>
        <v>nRespondent</v>
      </c>
      <c r="C7" s="25" t="str">
        <f>IFERROR(__xludf.DUMMYFUNCTION("""COMPUTED_VALUE"""),"1. Name of Respondent")</f>
        <v>1. Name of Respondent</v>
      </c>
      <c r="D7" s="25" t="str">
        <f>IFERROR(__xludf.DUMMYFUNCTION("""COMPUTED_VALUE"""),"")</f>
        <v/>
      </c>
      <c r="E7" s="25" t="str">
        <f>IFERROR(__xludf.DUMMYFUNCTION("""COMPUTED_VALUE"""),"")</f>
        <v/>
      </c>
      <c r="F7" s="25">
        <f>IFERROR(__xludf.DUMMYFUNCTION("""COMPUTED_VALUE"""),7.0)</f>
        <v>7</v>
      </c>
      <c r="G7" s="25" t="str">
        <f>IFERROR(__xludf.DUMMYFUNCTION("""COMPUTED_VALUE"""),"")</f>
        <v/>
      </c>
      <c r="H7" s="25">
        <f>IFERROR(__xludf.DUMMYFUNCTION("""COMPUTED_VALUE"""),11.0)</f>
        <v>11</v>
      </c>
      <c r="I7" s="25" t="str">
        <f>IFERROR(__xludf.DUMMYFUNCTION("""COMPUTED_VALUE"""),"")</f>
        <v/>
      </c>
      <c r="J7" s="25" t="str">
        <f>IFERROR(__xludf.DUMMYFUNCTION("""COMPUTED_VALUE"""),"")</f>
        <v/>
      </c>
      <c r="K7" s="25" t="b">
        <f>IFERROR(__xludf.DUMMYFUNCTION("""COMPUTED_VALUE"""),TRUE)</f>
        <v>1</v>
      </c>
      <c r="L7" s="26" t="str">
        <f>IFERROR(__xludf.DUMMYFUNCTION("""COMPUTED_VALUE"""),"")</f>
        <v/>
      </c>
      <c r="M7" s="26" t="str">
        <f>IFERROR(__xludf.DUMMYFUNCTION("""COMPUTED_VALUE"""),"")</f>
        <v/>
      </c>
      <c r="N7" s="28" t="str">
        <f>IFERROR(__xludf.DUMMYFUNCTION("""COMPUTED_VALUE"""),"")</f>
        <v/>
      </c>
      <c r="O7" s="25" t="str">
        <f>IFERROR(__xludf.DUMMYFUNCTION("""COMPUTED_VALUE"""),"")</f>
        <v/>
      </c>
      <c r="P7" s="25" t="str">
        <f>IFERROR(__xludf.DUMMYFUNCTION("""COMPUTED_VALUE"""),"")</f>
        <v/>
      </c>
      <c r="Q7" s="25" t="str">
        <f>IFERROR(__xludf.DUMMYFUNCTION("""COMPUTED_VALUE"""),"")</f>
        <v/>
      </c>
      <c r="R7" s="25" t="str">
        <f>IFERROR(__xludf.DUMMYFUNCTION("""COMPUTED_VALUE"""),"")</f>
        <v/>
      </c>
      <c r="S7" s="25" t="str">
        <f>IFERROR(__xludf.DUMMYFUNCTION("""COMPUTED_VALUE"""),"")</f>
        <v/>
      </c>
      <c r="T7" s="25" t="str">
        <f>IFERROR(__xludf.DUMMYFUNCTION("""COMPUTED_VALUE"""),"")</f>
        <v/>
      </c>
      <c r="U7" s="25"/>
      <c r="V7" s="25"/>
      <c r="W7" s="25"/>
      <c r="X7" s="25"/>
      <c r="Y7" s="25"/>
      <c r="Z7" s="25"/>
      <c r="AA7" s="25"/>
      <c r="AB7" s="25" t="s">
        <v>14</v>
      </c>
      <c r="AC7" s="25" t="s">
        <v>14</v>
      </c>
      <c r="AD7" s="7" t="s">
        <v>15</v>
      </c>
      <c r="AE7" s="25"/>
      <c r="AF7" s="25"/>
      <c r="AG7" s="25"/>
      <c r="AH7" s="25"/>
      <c r="AI7" s="25"/>
      <c r="AJ7" s="25"/>
      <c r="AK7" s="25"/>
      <c r="AL7" s="25"/>
      <c r="AM7" s="25"/>
      <c r="AN7" s="25"/>
    </row>
    <row r="8" outlineLevel="1">
      <c r="A8" t="s">
        <v>16</v>
      </c>
      <c r="B8" s="7" t="str">
        <f>IFERROR(__xludf.DUMMYFUNCTION("""COMPUTED_VALUE"""),"StateName00")</f>
        <v>StateName00</v>
      </c>
      <c r="C8" s="7" t="str">
        <f>IFERROR(__xludf.DUMMYFUNCTION("""COMPUTED_VALUE"""),"2. State")</f>
        <v>2. State</v>
      </c>
      <c r="D8" s="7" t="str">
        <f>IFERROR(__xludf.DUMMYFUNCTION("""COMPUTED_VALUE"""),"")</f>
        <v/>
      </c>
      <c r="E8" s="7" t="str">
        <f>IFERROR(__xludf.DUMMYFUNCTION("""COMPUTED_VALUE"""),"")</f>
        <v/>
      </c>
      <c r="F8" s="7">
        <f>IFERROR(__xludf.DUMMYFUNCTION("""COMPUTED_VALUE"""),8.0)</f>
        <v>8</v>
      </c>
      <c r="G8" s="7" t="str">
        <f>IFERROR(__xludf.DUMMYFUNCTION("""COMPUTED_VALUE"""),"")</f>
        <v/>
      </c>
      <c r="H8" s="7">
        <f>IFERROR(__xludf.DUMMYFUNCTION("""COMPUTED_VALUE"""),11.0)</f>
        <v>11</v>
      </c>
      <c r="I8" s="7" t="str">
        <f>IFERROR(__xludf.DUMMYFUNCTION("""COMPUTED_VALUE"""),"")</f>
        <v/>
      </c>
      <c r="J8" s="7" t="str">
        <f>IFERROR(__xludf.DUMMYFUNCTION("""COMPUTED_VALUE"""),"autocomplete minimal w1")</f>
        <v>autocomplete minimal w1</v>
      </c>
      <c r="K8" s="7" t="b">
        <f>IFERROR(__xludf.DUMMYFUNCTION("""COMPUTED_VALUE"""),TRUE)</f>
        <v>1</v>
      </c>
      <c r="L8" s="11" t="str">
        <f>IFERROR(__xludf.DUMMYFUNCTION("""COMPUTED_VALUE"""),"")</f>
        <v/>
      </c>
      <c r="M8" s="11" t="str">
        <f>IFERROR(__xludf.DUMMYFUNCTION("""COMPUTED_VALUE"""),"")</f>
        <v/>
      </c>
      <c r="N8" s="13" t="str">
        <f>IFERROR(__xludf.DUMMYFUNCTION("""COMPUTED_VALUE"""),"")</f>
        <v/>
      </c>
      <c r="O8" s="7" t="str">
        <f>IFERROR(__xludf.DUMMYFUNCTION("""COMPUTED_VALUE"""),"")</f>
        <v/>
      </c>
      <c r="P8" s="7" t="str">
        <f>IFERROR(__xludf.DUMMYFUNCTION("""COMPUTED_VALUE"""),"")</f>
        <v/>
      </c>
      <c r="Q8" s="7" t="str">
        <f>IFERROR(__xludf.DUMMYFUNCTION("""COMPUTED_VALUE"""),"")</f>
        <v/>
      </c>
      <c r="R8" s="7" t="str">
        <f>IFERROR(__xludf.DUMMYFUNCTION("""COMPUTED_VALUE"""),"")</f>
        <v/>
      </c>
      <c r="S8" s="7" t="str">
        <f>IFERROR(__xludf.DUMMYFUNCTION("""COMPUTED_VALUE"""),"")</f>
        <v/>
      </c>
      <c r="T8" s="7" t="str">
        <f>IFERROR(__xludf.DUMMYFUNCTION("""COMPUTED_VALUE"""),"")</f>
        <v/>
      </c>
      <c r="U8" s="7"/>
      <c r="V8" s="7"/>
      <c r="W8" s="7"/>
      <c r="X8" s="7"/>
      <c r="Y8" s="7"/>
      <c r="Z8" s="7"/>
      <c r="AA8" s="7"/>
      <c r="AB8" s="7"/>
      <c r="AC8" s="7"/>
      <c r="AD8" s="7"/>
      <c r="AE8" s="7"/>
      <c r="AF8" s="7"/>
      <c r="AG8" s="7"/>
      <c r="AH8" s="7"/>
      <c r="AI8" s="7"/>
      <c r="AJ8" s="7"/>
      <c r="AK8" s="7"/>
      <c r="AL8" s="7"/>
      <c r="AM8" s="7"/>
      <c r="AN8" s="7"/>
    </row>
    <row r="9" outlineLevel="1">
      <c r="A9" s="24" t="s">
        <v>17</v>
      </c>
      <c r="B9" s="29" t="str">
        <f>IFERROR(__xludf.DUMMYFUNCTION("""COMPUTED_VALUE"""),"CalcState00")</f>
        <v>CalcState00</v>
      </c>
      <c r="C9" s="29" t="str">
        <f>IFERROR(__xludf.DUMMYFUNCTION("""COMPUTED_VALUE"""),"Calculate State")</f>
        <v>Calculate State</v>
      </c>
      <c r="D9" s="29" t="str">
        <f>IFERROR(__xludf.DUMMYFUNCTION("""COMPUTED_VALUE"""),"")</f>
        <v/>
      </c>
      <c r="E9" s="29" t="str">
        <f>IFERROR(__xludf.DUMMYFUNCTION("""COMPUTED_VALUE"""),"")</f>
        <v/>
      </c>
      <c r="F9" s="29">
        <f>IFERROR(__xludf.DUMMYFUNCTION("""COMPUTED_VALUE"""),9.0)</f>
        <v>9</v>
      </c>
      <c r="G9" s="29" t="str">
        <f>IFERROR(__xludf.DUMMYFUNCTION("""COMPUTED_VALUE"""),"")</f>
        <v/>
      </c>
      <c r="H9" s="29">
        <f>IFERROR(__xludf.DUMMYFUNCTION("""COMPUTED_VALUE"""),11.0)</f>
        <v>11</v>
      </c>
      <c r="I9" s="29" t="str">
        <f>IFERROR(__xludf.DUMMYFUNCTION("""COMPUTED_VALUE"""),"")</f>
        <v/>
      </c>
      <c r="J9" s="29" t="str">
        <f>IFERROR(__xludf.DUMMYFUNCTION("""COMPUTED_VALUE"""),"")</f>
        <v/>
      </c>
      <c r="K9" s="29" t="str">
        <f>IFERROR(__xludf.DUMMYFUNCTION("""COMPUTED_VALUE"""),"")</f>
        <v/>
      </c>
      <c r="L9" s="11" t="str">
        <f>IFERROR(__xludf.DUMMYFUNCTION("""COMPUTED_VALUE"""),"")</f>
        <v/>
      </c>
      <c r="M9" s="11" t="str">
        <f>IFERROR(__xludf.DUMMYFUNCTION("""COMPUTED_VALUE"""),"")</f>
        <v/>
      </c>
      <c r="N9" s="30" t="str">
        <f>IFERROR(__xludf.DUMMYFUNCTION("""COMPUTED_VALUE"""),"")</f>
        <v/>
      </c>
      <c r="O9" s="29" t="str">
        <f>IFERROR(__xludf.DUMMYFUNCTION("""COMPUTED_VALUE"""),"")</f>
        <v/>
      </c>
      <c r="P9" s="29" t="str">
        <f>IFERROR(__xludf.DUMMYFUNCTION("""COMPUTED_VALUE"""),"if(${StateName00} = '','',once(now()))")</f>
        <v>if(${StateName00} = '','',once(now()))</v>
      </c>
      <c r="Q9" s="29" t="str">
        <f>IFERROR(__xludf.DUMMYFUNCTION("""COMPUTED_VALUE"""),"")</f>
        <v/>
      </c>
      <c r="R9" s="29" t="str">
        <f>IFERROR(__xludf.DUMMYFUNCTION("""COMPUTED_VALUE"""),"")</f>
        <v/>
      </c>
      <c r="S9" s="29" t="str">
        <f>IFERROR(__xludf.DUMMYFUNCTION("""COMPUTED_VALUE"""),"")</f>
        <v/>
      </c>
      <c r="T9" s="29" t="str">
        <f>IFERROR(__xludf.DUMMYFUNCTION("""COMPUTED_VALUE"""),"")</f>
        <v/>
      </c>
      <c r="U9" s="29"/>
      <c r="V9" s="29"/>
      <c r="W9" s="31"/>
      <c r="X9" s="29"/>
      <c r="Y9" s="29"/>
      <c r="Z9" s="29"/>
      <c r="AA9" s="29"/>
      <c r="AB9" s="25" t="s">
        <v>14</v>
      </c>
      <c r="AC9" s="25" t="s">
        <v>14</v>
      </c>
      <c r="AD9" s="7" t="s">
        <v>15</v>
      </c>
      <c r="AE9" s="29"/>
      <c r="AF9" s="29"/>
      <c r="AG9" s="29"/>
      <c r="AH9" s="29"/>
      <c r="AI9" s="29"/>
      <c r="AJ9" s="29"/>
      <c r="AK9" s="29"/>
      <c r="AL9" s="29"/>
      <c r="AM9" s="29"/>
      <c r="AN9" s="29"/>
    </row>
    <row r="10" outlineLevel="1">
      <c r="A10" s="33" t="s">
        <v>18</v>
      </c>
      <c r="B10" s="7" t="str">
        <f>IFERROR(__xludf.DUMMYFUNCTION("""COMPUTED_VALUE"""),"LGAName0000")</f>
        <v>LGAName0000</v>
      </c>
      <c r="C10" s="7" t="str">
        <f>IFERROR(__xludf.DUMMYFUNCTION("""COMPUTED_VALUE"""),"3. LGA Name")</f>
        <v>3. LGA Name</v>
      </c>
      <c r="D10" s="7" t="str">
        <f>IFERROR(__xludf.DUMMYFUNCTION("""COMPUTED_VALUE"""),"")</f>
        <v/>
      </c>
      <c r="E10" s="7" t="str">
        <f>IFERROR(__xludf.DUMMYFUNCTION("""COMPUTED_VALUE"""),"")</f>
        <v/>
      </c>
      <c r="F10" s="7">
        <f>IFERROR(__xludf.DUMMYFUNCTION("""COMPUTED_VALUE"""),10.0)</f>
        <v>10</v>
      </c>
      <c r="G10" s="7" t="str">
        <f>IFERROR(__xludf.DUMMYFUNCTION("""COMPUTED_VALUE"""),"")</f>
        <v/>
      </c>
      <c r="H10" s="7">
        <f>IFERROR(__xludf.DUMMYFUNCTION("""COMPUTED_VALUE"""),11.0)</f>
        <v>11</v>
      </c>
      <c r="I10" s="7" t="str">
        <f>IFERROR(__xludf.DUMMYFUNCTION("""COMPUTED_VALUE"""),"")</f>
        <v/>
      </c>
      <c r="J10" s="7" t="str">
        <f>IFERROR(__xludf.DUMMYFUNCTION("""COMPUTED_VALUE"""),"autocomplete minimal w1")</f>
        <v>autocomplete minimal w1</v>
      </c>
      <c r="K10" s="7" t="b">
        <f>IFERROR(__xludf.DUMMYFUNCTION("""COMPUTED_VALUE"""),TRUE)</f>
        <v>1</v>
      </c>
      <c r="L10" s="11" t="str">
        <f>IFERROR(__xludf.DUMMYFUNCTION("""COMPUTED_VALUE"""),"")</f>
        <v/>
      </c>
      <c r="M10" s="11" t="str">
        <f>IFERROR(__xludf.DUMMYFUNCTION("""COMPUTED_VALUE"""),"")</f>
        <v/>
      </c>
      <c r="N10" s="13" t="str">
        <f>IFERROR(__xludf.DUMMYFUNCTION("""COMPUTED_VALUE"""),"")</f>
        <v/>
      </c>
      <c r="O10" s="7" t="str">
        <f>IFERROR(__xludf.DUMMYFUNCTION("""COMPUTED_VALUE"""),"")</f>
        <v/>
      </c>
      <c r="P10" s="7" t="str">
        <f>IFERROR(__xludf.DUMMYFUNCTION("""COMPUTED_VALUE"""),"")</f>
        <v/>
      </c>
      <c r="Q10" s="7" t="str">
        <f>IFERROR(__xludf.DUMMYFUNCTION("""COMPUTED_VALUE"""),"")</f>
        <v/>
      </c>
      <c r="R10" s="7" t="str">
        <f>IFERROR(__xludf.DUMMYFUNCTION("""COMPUTED_VALUE"""),"")</f>
        <v/>
      </c>
      <c r="S10" s="7" t="str">
        <f>IFERROR(__xludf.DUMMYFUNCTION("""COMPUTED_VALUE"""),"")</f>
        <v/>
      </c>
      <c r="T10" s="7" t="str">
        <f>IFERROR(__xludf.DUMMYFUNCTION("""COMPUTED_VALUE"""),"")</f>
        <v/>
      </c>
      <c r="U10" s="7"/>
      <c r="V10" s="7"/>
      <c r="W10" s="7" t="s">
        <v>19</v>
      </c>
      <c r="X10" s="7"/>
      <c r="Y10" s="7"/>
      <c r="Z10" s="7"/>
      <c r="AA10" s="7"/>
      <c r="AB10" s="7"/>
      <c r="AC10" s="7"/>
      <c r="AD10" s="7"/>
      <c r="AE10" s="7"/>
      <c r="AF10" s="7"/>
      <c r="AG10" s="7"/>
      <c r="AH10" s="7"/>
      <c r="AI10" s="7"/>
      <c r="AJ10" s="7"/>
      <c r="AK10" s="7"/>
      <c r="AL10" s="7"/>
      <c r="AM10" s="7"/>
      <c r="AN10" s="7"/>
    </row>
    <row r="11" outlineLevel="1">
      <c r="A11" s="29" t="s">
        <v>17</v>
      </c>
      <c r="B11" s="29" t="str">
        <f>IFERROR(__xludf.DUMMYFUNCTION("""COMPUTED_VALUE"""),"CalcLGA0000")</f>
        <v>CalcLGA0000</v>
      </c>
      <c r="C11" s="29" t="str">
        <f>IFERROR(__xludf.DUMMYFUNCTION("""COMPUTED_VALUE"""),"Calculate LGA")</f>
        <v>Calculate LGA</v>
      </c>
      <c r="D11" s="29" t="str">
        <f>IFERROR(__xludf.DUMMYFUNCTION("""COMPUTED_VALUE"""),"")</f>
        <v/>
      </c>
      <c r="E11" s="29" t="str">
        <f>IFERROR(__xludf.DUMMYFUNCTION("""COMPUTED_VALUE"""),"")</f>
        <v/>
      </c>
      <c r="F11" s="29">
        <f>IFERROR(__xludf.DUMMYFUNCTION("""COMPUTED_VALUE"""),11.0)</f>
        <v>11</v>
      </c>
      <c r="G11" s="29" t="str">
        <f>IFERROR(__xludf.DUMMYFUNCTION("""COMPUTED_VALUE"""),"")</f>
        <v/>
      </c>
      <c r="H11" s="29">
        <f>IFERROR(__xludf.DUMMYFUNCTION("""COMPUTED_VALUE"""),11.0)</f>
        <v>11</v>
      </c>
      <c r="I11" s="29" t="str">
        <f>IFERROR(__xludf.DUMMYFUNCTION("""COMPUTED_VALUE"""),"")</f>
        <v/>
      </c>
      <c r="J11" s="29" t="str">
        <f>IFERROR(__xludf.DUMMYFUNCTION("""COMPUTED_VALUE"""),"")</f>
        <v/>
      </c>
      <c r="K11" s="29" t="str">
        <f>IFERROR(__xludf.DUMMYFUNCTION("""COMPUTED_VALUE"""),"")</f>
        <v/>
      </c>
      <c r="L11" s="11" t="str">
        <f>IFERROR(__xludf.DUMMYFUNCTION("""COMPUTED_VALUE"""),"")</f>
        <v/>
      </c>
      <c r="M11" s="11" t="str">
        <f>IFERROR(__xludf.DUMMYFUNCTION("""COMPUTED_VALUE"""),"")</f>
        <v/>
      </c>
      <c r="N11" s="30" t="str">
        <f>IFERROR(__xludf.DUMMYFUNCTION("""COMPUTED_VALUE"""),"")</f>
        <v/>
      </c>
      <c r="O11" s="29" t="str">
        <f>IFERROR(__xludf.DUMMYFUNCTION("""COMPUTED_VALUE"""),"")</f>
        <v/>
      </c>
      <c r="P11" s="29" t="str">
        <f>IFERROR(__xludf.DUMMYFUNCTION("""COMPUTED_VALUE"""),"if(${LGAName0000} = '','',once(now()))")</f>
        <v>if(${LGAName0000} = '','',once(now()))</v>
      </c>
      <c r="Q11" s="29" t="str">
        <f>IFERROR(__xludf.DUMMYFUNCTION("""COMPUTED_VALUE"""),"")</f>
        <v/>
      </c>
      <c r="R11" s="29" t="str">
        <f>IFERROR(__xludf.DUMMYFUNCTION("""COMPUTED_VALUE"""),"")</f>
        <v/>
      </c>
      <c r="S11" s="29" t="str">
        <f>IFERROR(__xludf.DUMMYFUNCTION("""COMPUTED_VALUE"""),"")</f>
        <v/>
      </c>
      <c r="T11" s="29" t="str">
        <f>IFERROR(__xludf.DUMMYFUNCTION("""COMPUTED_VALUE"""),"")</f>
        <v/>
      </c>
      <c r="U11" s="29"/>
      <c r="V11" s="29"/>
      <c r="W11" s="29"/>
      <c r="X11" s="29"/>
      <c r="Y11" s="29"/>
      <c r="Z11" s="29"/>
      <c r="AA11" s="29"/>
      <c r="AB11" s="29" t="s">
        <v>20</v>
      </c>
      <c r="AC11" s="29" t="s">
        <v>20</v>
      </c>
      <c r="AD11" s="7" t="s">
        <v>15</v>
      </c>
      <c r="AE11" s="29"/>
      <c r="AF11" s="29"/>
      <c r="AG11" s="29"/>
      <c r="AH11" s="29"/>
      <c r="AI11" s="29"/>
      <c r="AJ11" s="29"/>
      <c r="AK11" s="29"/>
      <c r="AL11" s="29"/>
      <c r="AM11" s="29"/>
      <c r="AN11" s="29"/>
    </row>
    <row r="12" outlineLevel="1">
      <c r="A12" s="7" t="s">
        <v>13</v>
      </c>
      <c r="B12" s="7" t="str">
        <f>IFERROR(__xludf.DUMMYFUNCTION("""COMPUTED_VALUE"""),"WardName000")</f>
        <v>WardName000</v>
      </c>
      <c r="C12" s="7" t="str">
        <f>IFERROR(__xludf.DUMMYFUNCTION("""COMPUTED_VALUE"""),"4. Name of Ward")</f>
        <v>4. Name of Ward</v>
      </c>
      <c r="D12" s="7" t="str">
        <f>IFERROR(__xludf.DUMMYFUNCTION("""COMPUTED_VALUE"""),"")</f>
        <v/>
      </c>
      <c r="E12" s="7" t="str">
        <f>IFERROR(__xludf.DUMMYFUNCTION("""COMPUTED_VALUE"""),"")</f>
        <v/>
      </c>
      <c r="F12" s="7">
        <f>IFERROR(__xludf.DUMMYFUNCTION("""COMPUTED_VALUE"""),12.0)</f>
        <v>12</v>
      </c>
      <c r="G12" s="7" t="str">
        <f>IFERROR(__xludf.DUMMYFUNCTION("""COMPUTED_VALUE"""),"")</f>
        <v/>
      </c>
      <c r="H12" s="7">
        <f>IFERROR(__xludf.DUMMYFUNCTION("""COMPUTED_VALUE"""),11.0)</f>
        <v>11</v>
      </c>
      <c r="I12" s="7" t="str">
        <f>IFERROR(__xludf.DUMMYFUNCTION("""COMPUTED_VALUE"""),"")</f>
        <v/>
      </c>
      <c r="J12" s="7" t="str">
        <f>IFERROR(__xludf.DUMMYFUNCTION("""COMPUTED_VALUE"""),"")</f>
        <v/>
      </c>
      <c r="K12" s="7" t="b">
        <f>IFERROR(__xludf.DUMMYFUNCTION("""COMPUTED_VALUE"""),TRUE)</f>
        <v>1</v>
      </c>
      <c r="L12" s="11" t="str">
        <f>IFERROR(__xludf.DUMMYFUNCTION("""COMPUTED_VALUE"""),"")</f>
        <v/>
      </c>
      <c r="M12" s="11" t="str">
        <f>IFERROR(__xludf.DUMMYFUNCTION("""COMPUTED_VALUE"""),"")</f>
        <v/>
      </c>
      <c r="N12" s="13" t="str">
        <f>IFERROR(__xludf.DUMMYFUNCTION("""COMPUTED_VALUE"""),"")</f>
        <v/>
      </c>
      <c r="O12" s="7" t="str">
        <f>IFERROR(__xludf.DUMMYFUNCTION("""COMPUTED_VALUE"""),"")</f>
        <v/>
      </c>
      <c r="P12" s="7" t="str">
        <f>IFERROR(__xludf.DUMMYFUNCTION("""COMPUTED_VALUE"""),"")</f>
        <v/>
      </c>
      <c r="Q12" s="7" t="str">
        <f>IFERROR(__xludf.DUMMYFUNCTION("""COMPUTED_VALUE"""),"")</f>
        <v/>
      </c>
      <c r="R12" s="7" t="str">
        <f>IFERROR(__xludf.DUMMYFUNCTION("""COMPUTED_VALUE"""),"")</f>
        <v/>
      </c>
      <c r="S12" s="7" t="str">
        <f>IFERROR(__xludf.DUMMYFUNCTION("""COMPUTED_VALUE"""),"")</f>
        <v/>
      </c>
      <c r="T12" s="7" t="str">
        <f>IFERROR(__xludf.DUMMYFUNCTION("""COMPUTED_VALUE"""),"")</f>
        <v/>
      </c>
      <c r="U12" s="7"/>
      <c r="V12" s="7"/>
      <c r="W12" s="7"/>
      <c r="X12" s="7"/>
      <c r="Y12" s="7"/>
      <c r="Z12" s="7"/>
      <c r="AA12" s="7"/>
      <c r="AB12" s="7"/>
      <c r="AC12" s="7"/>
      <c r="AD12" s="7"/>
      <c r="AE12" s="7"/>
      <c r="AF12" s="7"/>
      <c r="AG12" s="7"/>
      <c r="AH12" s="7"/>
      <c r="AI12" s="7"/>
      <c r="AJ12" s="7"/>
      <c r="AK12" s="7"/>
      <c r="AL12" s="7"/>
      <c r="AM12" s="7"/>
      <c r="AN12" s="7"/>
    </row>
    <row r="13" outlineLevel="1">
      <c r="A13" s="24" t="s">
        <v>17</v>
      </c>
      <c r="B13" s="29" t="str">
        <f>IFERROR(__xludf.DUMMYFUNCTION("""COMPUTED_VALUE"""),"CalcWard000")</f>
        <v>CalcWard000</v>
      </c>
      <c r="C13" s="29" t="str">
        <f>IFERROR(__xludf.DUMMYFUNCTION("""COMPUTED_VALUE"""),"Calculate Ward")</f>
        <v>Calculate Ward</v>
      </c>
      <c r="D13" s="29" t="str">
        <f>IFERROR(__xludf.DUMMYFUNCTION("""COMPUTED_VALUE"""),"")</f>
        <v/>
      </c>
      <c r="E13" s="29" t="str">
        <f>IFERROR(__xludf.DUMMYFUNCTION("""COMPUTED_VALUE"""),"")</f>
        <v/>
      </c>
      <c r="F13" s="29">
        <f>IFERROR(__xludf.DUMMYFUNCTION("""COMPUTED_VALUE"""),13.0)</f>
        <v>13</v>
      </c>
      <c r="G13" s="29" t="str">
        <f>IFERROR(__xludf.DUMMYFUNCTION("""COMPUTED_VALUE"""),"")</f>
        <v/>
      </c>
      <c r="H13" s="29">
        <f>IFERROR(__xludf.DUMMYFUNCTION("""COMPUTED_VALUE"""),11.0)</f>
        <v>11</v>
      </c>
      <c r="I13" s="29" t="str">
        <f>IFERROR(__xludf.DUMMYFUNCTION("""COMPUTED_VALUE"""),"")</f>
        <v/>
      </c>
      <c r="J13" s="29" t="str">
        <f>IFERROR(__xludf.DUMMYFUNCTION("""COMPUTED_VALUE"""),"")</f>
        <v/>
      </c>
      <c r="K13" s="29" t="str">
        <f>IFERROR(__xludf.DUMMYFUNCTION("""COMPUTED_VALUE"""),"")</f>
        <v/>
      </c>
      <c r="L13" s="11" t="str">
        <f>IFERROR(__xludf.DUMMYFUNCTION("""COMPUTED_VALUE"""),"")</f>
        <v/>
      </c>
      <c r="M13" s="11" t="str">
        <f>IFERROR(__xludf.DUMMYFUNCTION("""COMPUTED_VALUE"""),"")</f>
        <v/>
      </c>
      <c r="N13" s="30" t="str">
        <f>IFERROR(__xludf.DUMMYFUNCTION("""COMPUTED_VALUE"""),"")</f>
        <v/>
      </c>
      <c r="O13" s="29" t="str">
        <f>IFERROR(__xludf.DUMMYFUNCTION("""COMPUTED_VALUE"""),"")</f>
        <v/>
      </c>
      <c r="P13" s="29" t="str">
        <f>IFERROR(__xludf.DUMMYFUNCTION("""COMPUTED_VALUE"""),"if(${WardName000} = '','',once(now()))")</f>
        <v>if(${WardName000} = '','',once(now()))</v>
      </c>
      <c r="Q13" s="29" t="str">
        <f>IFERROR(__xludf.DUMMYFUNCTION("""COMPUTED_VALUE"""),"")</f>
        <v/>
      </c>
      <c r="R13" s="29" t="str">
        <f>IFERROR(__xludf.DUMMYFUNCTION("""COMPUTED_VALUE"""),"")</f>
        <v/>
      </c>
      <c r="S13" s="29" t="str">
        <f>IFERROR(__xludf.DUMMYFUNCTION("""COMPUTED_VALUE"""),"")</f>
        <v/>
      </c>
      <c r="T13" s="29" t="str">
        <f>IFERROR(__xludf.DUMMYFUNCTION("""COMPUTED_VALUE"""),"")</f>
        <v/>
      </c>
      <c r="U13" s="29"/>
      <c r="V13" s="29"/>
      <c r="W13" s="29"/>
      <c r="X13" s="29"/>
      <c r="Y13" s="29"/>
      <c r="Z13" s="29"/>
      <c r="AA13" s="29"/>
      <c r="AB13" s="25" t="s">
        <v>14</v>
      </c>
      <c r="AC13" s="25" t="s">
        <v>14</v>
      </c>
      <c r="AD13" s="7" t="s">
        <v>15</v>
      </c>
      <c r="AE13" s="29"/>
      <c r="AF13" s="29"/>
      <c r="AG13" s="29"/>
      <c r="AH13" s="29"/>
      <c r="AI13" s="29"/>
      <c r="AJ13" s="29"/>
      <c r="AK13" s="29"/>
      <c r="AL13" s="29"/>
      <c r="AM13" s="29"/>
      <c r="AN13" s="29"/>
    </row>
    <row r="14" outlineLevel="1">
      <c r="A14" s="33" t="s">
        <v>21</v>
      </c>
      <c r="B14" s="7" t="str">
        <f>IFERROR(__xludf.DUMMYFUNCTION("""COMPUTED_VALUE"""),"FacilitName")</f>
        <v>FacilitName</v>
      </c>
      <c r="C14" s="7" t="str">
        <f>IFERROR(__xludf.DUMMYFUNCTION("""COMPUTED_VALUE"""),"5. Facility Name")</f>
        <v>5. Facility Name</v>
      </c>
      <c r="D14" s="7" t="str">
        <f>IFERROR(__xludf.DUMMYFUNCTION("""COMPUTED_VALUE"""),"")</f>
        <v/>
      </c>
      <c r="E14" s="7" t="str">
        <f>IFERROR(__xludf.DUMMYFUNCTION("""COMPUTED_VALUE"""),"")</f>
        <v/>
      </c>
      <c r="F14" s="7">
        <f>IFERROR(__xludf.DUMMYFUNCTION("""COMPUTED_VALUE"""),14.0)</f>
        <v>14</v>
      </c>
      <c r="G14" s="7" t="str">
        <f>IFERROR(__xludf.DUMMYFUNCTION("""COMPUTED_VALUE"""),"")</f>
        <v/>
      </c>
      <c r="H14" s="7">
        <f>IFERROR(__xludf.DUMMYFUNCTION("""COMPUTED_VALUE"""),11.0)</f>
        <v>11</v>
      </c>
      <c r="I14" s="7" t="str">
        <f>IFERROR(__xludf.DUMMYFUNCTION("""COMPUTED_VALUE"""),"")</f>
        <v/>
      </c>
      <c r="J14" s="7" t="str">
        <f>IFERROR(__xludf.DUMMYFUNCTION("""COMPUTED_VALUE"""),"autocomplete minimal w2")</f>
        <v>autocomplete minimal w2</v>
      </c>
      <c r="K14" s="7" t="b">
        <f>IFERROR(__xludf.DUMMYFUNCTION("""COMPUTED_VALUE"""),TRUE)</f>
        <v>1</v>
      </c>
      <c r="L14" s="11" t="str">
        <f>IFERROR(__xludf.DUMMYFUNCTION("""COMPUTED_VALUE"""),"")</f>
        <v/>
      </c>
      <c r="M14" s="11" t="str">
        <f>IFERROR(__xludf.DUMMYFUNCTION("""COMPUTED_VALUE"""),"")</f>
        <v/>
      </c>
      <c r="N14" s="13" t="str">
        <f>IFERROR(__xludf.DUMMYFUNCTION("""COMPUTED_VALUE"""),"")</f>
        <v/>
      </c>
      <c r="O14" s="7" t="str">
        <f>IFERROR(__xludf.DUMMYFUNCTION("""COMPUTED_VALUE"""),"")</f>
        <v/>
      </c>
      <c r="P14" s="7" t="str">
        <f>IFERROR(__xludf.DUMMYFUNCTION("""COMPUTED_VALUE"""),"")</f>
        <v/>
      </c>
      <c r="Q14" s="7" t="str">
        <f>IFERROR(__xludf.DUMMYFUNCTION("""COMPUTED_VALUE"""),"")</f>
        <v/>
      </c>
      <c r="R14" s="7" t="str">
        <f>IFERROR(__xludf.DUMMYFUNCTION("""COMPUTED_VALUE"""),"")</f>
        <v/>
      </c>
      <c r="S14" s="7" t="str">
        <f>IFERROR(__xludf.DUMMYFUNCTION("""COMPUTED_VALUE"""),"")</f>
        <v/>
      </c>
      <c r="T14" s="7" t="str">
        <f>IFERROR(__xludf.DUMMYFUNCTION("""COMPUTED_VALUE"""),"")</f>
        <v/>
      </c>
      <c r="U14" s="7"/>
      <c r="V14" s="7"/>
      <c r="W14" s="7" t="s">
        <v>22</v>
      </c>
      <c r="X14" s="7"/>
      <c r="Y14" s="7"/>
      <c r="Z14" s="7"/>
      <c r="AA14" s="7"/>
      <c r="AB14" s="7"/>
      <c r="AC14" s="7"/>
      <c r="AD14" s="7"/>
      <c r="AE14" s="7"/>
      <c r="AF14" s="7"/>
      <c r="AG14" s="7"/>
      <c r="AH14" s="7"/>
      <c r="AI14" s="7"/>
      <c r="AJ14" s="7"/>
      <c r="AK14" s="7"/>
      <c r="AL14" s="7"/>
      <c r="AM14" s="7"/>
      <c r="AN14" s="7"/>
    </row>
    <row r="15" outlineLevel="1">
      <c r="A15" s="5" t="str">
        <f>IFERROR(__xludf.DUMMYFUNCTION("IMPORTRANGE(""https://docs.google.com/spreadsheets/d/1O_NhoWi0KKSY-jWo5m6MGjjJHlJDC34A3MTSzojkZOU/edit?ts=5bfbeea0#gid=0"",""survey!A15:AG"")"),"calculate")</f>
        <v>calculate</v>
      </c>
      <c r="B15" s="29" t="str">
        <f>IFERROR(__xludf.DUMMYFUNCTION("""COMPUTED_VALUE"""),"CalcFacilit")</f>
        <v>CalcFacilit</v>
      </c>
      <c r="C15" s="29" t="str">
        <f>IFERROR(__xludf.DUMMYFUNCTION("""COMPUTED_VALUE"""),"Calculate facility name")</f>
        <v>Calculate facility name</v>
      </c>
      <c r="D15" s="29" t="str">
        <f>IFERROR(__xludf.DUMMYFUNCTION("""COMPUTED_VALUE"""),"")</f>
        <v/>
      </c>
      <c r="E15" s="29" t="str">
        <f>IFERROR(__xludf.DUMMYFUNCTION("""COMPUTED_VALUE"""),"")</f>
        <v/>
      </c>
      <c r="F15" s="29">
        <f>IFERROR(__xludf.DUMMYFUNCTION("""COMPUTED_VALUE"""),15.0)</f>
        <v>15</v>
      </c>
      <c r="G15" s="29" t="str">
        <f>IFERROR(__xludf.DUMMYFUNCTION("""COMPUTED_VALUE"""),"")</f>
        <v/>
      </c>
      <c r="H15" s="29">
        <f>IFERROR(__xludf.DUMMYFUNCTION("""COMPUTED_VALUE"""),11.0)</f>
        <v>11</v>
      </c>
      <c r="I15" s="29" t="str">
        <f>IFERROR(__xludf.DUMMYFUNCTION("""COMPUTED_VALUE"""),"")</f>
        <v/>
      </c>
      <c r="J15" s="29" t="str">
        <f>IFERROR(__xludf.DUMMYFUNCTION("""COMPUTED_VALUE"""),"")</f>
        <v/>
      </c>
      <c r="K15" s="29" t="str">
        <f>IFERROR(__xludf.DUMMYFUNCTION("""COMPUTED_VALUE"""),"")</f>
        <v/>
      </c>
      <c r="L15" s="11" t="str">
        <f>IFERROR(__xludf.DUMMYFUNCTION("""COMPUTED_VALUE"""),"")</f>
        <v/>
      </c>
      <c r="M15" s="11" t="str">
        <f>IFERROR(__xludf.DUMMYFUNCTION("""COMPUTED_VALUE"""),"")</f>
        <v/>
      </c>
      <c r="N15" s="30" t="str">
        <f>IFERROR(__xludf.DUMMYFUNCTION("""COMPUTED_VALUE"""),"")</f>
        <v/>
      </c>
      <c r="O15" s="29" t="str">
        <f>IFERROR(__xludf.DUMMYFUNCTION("""COMPUTED_VALUE"""),"")</f>
        <v/>
      </c>
      <c r="P15" s="29" t="str">
        <f>IFERROR(__xludf.DUMMYFUNCTION("""COMPUTED_VALUE"""),"if(${FacilitName} = '','',once(now()))")</f>
        <v>if(${FacilitName} = '','',once(now()))</v>
      </c>
      <c r="Q15" s="29" t="str">
        <f>IFERROR(__xludf.DUMMYFUNCTION("""COMPUTED_VALUE"""),"")</f>
        <v/>
      </c>
      <c r="R15" s="29" t="str">
        <f>IFERROR(__xludf.DUMMYFUNCTION("""COMPUTED_VALUE"""),"")</f>
        <v/>
      </c>
      <c r="S15" s="29" t="str">
        <f>IFERROR(__xludf.DUMMYFUNCTION("""COMPUTED_VALUE"""),"")</f>
        <v/>
      </c>
      <c r="T15" s="29" t="str">
        <f>IFERROR(__xludf.DUMMYFUNCTION("""COMPUTED_VALUE"""),"")</f>
        <v/>
      </c>
      <c r="U15" s="29" t="str">
        <f>IFERROR(__xludf.DUMMYFUNCTION("""COMPUTED_VALUE"""),"")</f>
        <v/>
      </c>
      <c r="V15" s="29" t="str">
        <f>IFERROR(__xludf.DUMMYFUNCTION("""COMPUTED_VALUE"""),"")</f>
        <v/>
      </c>
      <c r="W15" s="29" t="str">
        <f>IFERROR(__xludf.DUMMYFUNCTION("""COMPUTED_VALUE"""),"")</f>
        <v/>
      </c>
      <c r="X15" s="29" t="str">
        <f>IFERROR(__xludf.DUMMYFUNCTION("""COMPUTED_VALUE"""),"calculate_f")</f>
        <v>calculate_f</v>
      </c>
      <c r="Y15" s="29" t="str">
        <f>IFERROR(__xludf.DUMMYFUNCTION("""COMPUTED_VALUE"""),"No")</f>
        <v>No</v>
      </c>
      <c r="Z15" s="29" t="str">
        <f>IFERROR(__xludf.DUMMYFUNCTION("""COMPUTED_VALUE"""),"")</f>
        <v/>
      </c>
      <c r="AA15" s="29" t="str">
        <f>IFERROR(__xludf.DUMMYFUNCTION("""COMPUTED_VALUE"""),"")</f>
        <v/>
      </c>
      <c r="AB15" s="29" t="str">
        <f>IFERROR(__xludf.DUMMYFUNCTION("""COMPUTED_VALUE"""),"")</f>
        <v/>
      </c>
      <c r="AC15" s="29" t="str">
        <f>IFERROR(__xludf.DUMMYFUNCTION("""COMPUTED_VALUE"""),"")</f>
        <v/>
      </c>
      <c r="AD15" s="29" t="str">
        <f>IFERROR(__xludf.DUMMYFUNCTION("""COMPUTED_VALUE"""),"")</f>
        <v/>
      </c>
      <c r="AE15" s="29" t="str">
        <f>IFERROR(__xludf.DUMMYFUNCTION("""COMPUTED_VALUE"""),"")</f>
        <v/>
      </c>
      <c r="AF15" s="29" t="str">
        <f>IFERROR(__xludf.DUMMYFUNCTION("""COMPUTED_VALUE"""),"")</f>
        <v/>
      </c>
      <c r="AG15" s="29" t="str">
        <f>IFERROR(__xludf.DUMMYFUNCTION("""COMPUTED_VALUE"""),"")</f>
        <v/>
      </c>
      <c r="AH15" s="29"/>
      <c r="AI15" s="29"/>
      <c r="AJ15" s="29"/>
      <c r="AK15" s="29"/>
      <c r="AL15" s="29"/>
      <c r="AM15" s="29"/>
      <c r="AN15" s="29"/>
    </row>
    <row r="16" outlineLevel="1">
      <c r="A16" s="7" t="str">
        <f>IFERROR(__xludf.DUMMYFUNCTION("""COMPUTED_VALUE"""),"text")</f>
        <v>text</v>
      </c>
      <c r="B16" s="7" t="str">
        <f>IFERROR(__xludf.DUMMYFUNCTION("""COMPUTED_VALUE"""),"otheFacName")</f>
        <v>otheFacName</v>
      </c>
      <c r="C16" s="7" t="str">
        <f>IFERROR(__xludf.DUMMYFUNCTION("""COMPUTED_VALUE"""),"Input facility name")</f>
        <v>Input facility name</v>
      </c>
      <c r="D16" s="7" t="str">
        <f>IFERROR(__xludf.DUMMYFUNCTION("""COMPUTED_VALUE"""),"")</f>
        <v/>
      </c>
      <c r="E16" s="7" t="str">
        <f>IFERROR(__xludf.DUMMYFUNCTION("""COMPUTED_VALUE"""),"")</f>
        <v/>
      </c>
      <c r="F16" s="7">
        <f>IFERROR(__xludf.DUMMYFUNCTION("""COMPUTED_VALUE"""),16.0)</f>
        <v>16</v>
      </c>
      <c r="G16" s="7" t="str">
        <f>IFERROR(__xludf.DUMMYFUNCTION("""COMPUTED_VALUE"""),"")</f>
        <v/>
      </c>
      <c r="H16" s="7">
        <f>IFERROR(__xludf.DUMMYFUNCTION("""COMPUTED_VALUE"""),11.0)</f>
        <v>11</v>
      </c>
      <c r="I16" s="7" t="str">
        <f>IFERROR(__xludf.DUMMYFUNCTION("""COMPUTED_VALUE"""),"Please remember to add facility to master facility list")</f>
        <v>Please remember to add facility to master facility list</v>
      </c>
      <c r="J16" s="7" t="str">
        <f>IFERROR(__xludf.DUMMYFUNCTION("""COMPUTED_VALUE"""),"")</f>
        <v/>
      </c>
      <c r="K16" s="7" t="b">
        <f>IFERROR(__xludf.DUMMYFUNCTION("""COMPUTED_VALUE"""),TRUE)</f>
        <v>1</v>
      </c>
      <c r="L16" s="11" t="str">
        <f>IFERROR(__xludf.DUMMYFUNCTION("""COMPUTED_VALUE"""),"")</f>
        <v/>
      </c>
      <c r="M16" s="11" t="str">
        <f>IFERROR(__xludf.DUMMYFUNCTION("""COMPUTED_VALUE"""),"")</f>
        <v/>
      </c>
      <c r="N16" s="13" t="str">
        <f>IFERROR(__xludf.DUMMYFUNCTION("""COMPUTED_VALUE"""),"")</f>
        <v/>
      </c>
      <c r="O16" s="7" t="str">
        <f>IFERROR(__xludf.DUMMYFUNCTION("""COMPUTED_VALUE"""),"")</f>
        <v/>
      </c>
      <c r="P16" s="7" t="str">
        <f>IFERROR(__xludf.DUMMYFUNCTION("""COMPUTED_VALUE"""),"")</f>
        <v/>
      </c>
      <c r="Q16" s="7" t="str">
        <f>IFERROR(__xludf.DUMMYFUNCTION("""COMPUTED_VALUE"""),"")</f>
        <v/>
      </c>
      <c r="R16" s="7" t="str">
        <f>IFERROR(__xludf.DUMMYFUNCTION("""COMPUTED_VALUE"""),"")</f>
        <v/>
      </c>
      <c r="S16" s="7" t="str">
        <f>IFERROR(__xludf.DUMMYFUNCTION("""COMPUTED_VALUE"""),"")</f>
        <v/>
      </c>
      <c r="T16" s="7" t="str">
        <f>IFERROR(__xludf.DUMMYFUNCTION("""COMPUTED_VALUE"""),"${FacilitName} = 'other_facility'")</f>
        <v>${FacilitName} = 'other_facility'</v>
      </c>
      <c r="U16" s="7" t="str">
        <f>IFERROR(__xludf.DUMMYFUNCTION("""COMPUTED_VALUE"""),"")</f>
        <v/>
      </c>
      <c r="V16" s="7" t="str">
        <f>IFERROR(__xludf.DUMMYFUNCTION("""COMPUTED_VALUE"""),"")</f>
        <v/>
      </c>
      <c r="W16" s="7" t="str">
        <f>IFERROR(__xludf.DUMMYFUNCTION("""COMPUTED_VALUE"""),"")</f>
        <v/>
      </c>
      <c r="X16" s="7" t="str">
        <f>IFERROR(__xludf.DUMMYFUNCTION("""COMPUTED_VALUE"""),"input_facil")</f>
        <v>input_facil</v>
      </c>
      <c r="Y16" s="7" t="str">
        <f>IFERROR(__xludf.DUMMYFUNCTION("""COMPUTED_VALUE"""),"Yes")</f>
        <v>Yes</v>
      </c>
      <c r="Z16" s="7" t="str">
        <f>IFERROR(__xludf.DUMMYFUNCTION("""COMPUTED_VALUE"""),"")</f>
        <v/>
      </c>
      <c r="AA16" s="7" t="str">
        <f>IFERROR(__xludf.DUMMYFUNCTION("""COMPUTED_VALUE"""),"")</f>
        <v/>
      </c>
      <c r="AB16" s="7" t="str">
        <f>IFERROR(__xludf.DUMMYFUNCTION("""COMPUTED_VALUE"""),"")</f>
        <v/>
      </c>
      <c r="AC16" s="7" t="str">
        <f>IFERROR(__xludf.DUMMYFUNCTION("""COMPUTED_VALUE"""),"TEXT")</f>
        <v>TEXT</v>
      </c>
      <c r="AD16" s="7" t="str">
        <f>IFERROR(__xludf.DUMMYFUNCTION("""COMPUTED_VALUE"""),"TEXT")</f>
        <v>TEXT</v>
      </c>
      <c r="AE16" s="7" t="str">
        <f>IFERROR(__xludf.DUMMYFUNCTION("""COMPUTED_VALUE"""),"NONE")</f>
        <v>NONE</v>
      </c>
      <c r="AF16" s="7" t="str">
        <f>IFERROR(__xludf.DUMMYFUNCTION("""COMPUTED_VALUE"""),"")</f>
        <v/>
      </c>
      <c r="AG16" s="7" t="str">
        <f>IFERROR(__xludf.DUMMYFUNCTION("""COMPUTED_VALUE"""),"")</f>
        <v/>
      </c>
      <c r="AH16" s="7"/>
      <c r="AI16" s="7"/>
      <c r="AJ16" s="7"/>
      <c r="AK16" s="7"/>
      <c r="AL16" s="7"/>
      <c r="AM16" s="7"/>
      <c r="AN16" s="7"/>
    </row>
    <row r="17" outlineLevel="1">
      <c r="A17" s="7" t="str">
        <f>IFERROR(__xludf.DUMMYFUNCTION("""COMPUTED_VALUE"""),"select_one facility_type")</f>
        <v>select_one facility_type</v>
      </c>
      <c r="B17" s="7" t="str">
        <f>IFERROR(__xludf.DUMMYFUNCTION("""COMPUTED_VALUE"""),"FacilityTyp")</f>
        <v>FacilityTyp</v>
      </c>
      <c r="C17" s="7" t="str">
        <f>IFERROR(__xludf.DUMMYFUNCTION("""COMPUTED_VALUE"""),"6. Facility Type")</f>
        <v>6. Facility Type</v>
      </c>
      <c r="D17" s="7" t="str">
        <f>IFERROR(__xludf.DUMMYFUNCTION("""COMPUTED_VALUE"""),"")</f>
        <v/>
      </c>
      <c r="E17" s="7" t="str">
        <f>IFERROR(__xludf.DUMMYFUNCTION("""COMPUTED_VALUE"""),"")</f>
        <v/>
      </c>
      <c r="F17" s="7">
        <f>IFERROR(__xludf.DUMMYFUNCTION("""COMPUTED_VALUE"""),17.0)</f>
        <v>17</v>
      </c>
      <c r="G17" s="7" t="str">
        <f>IFERROR(__xludf.DUMMYFUNCTION("""COMPUTED_VALUE"""),"")</f>
        <v/>
      </c>
      <c r="H17" s="7">
        <f>IFERROR(__xludf.DUMMYFUNCTION("""COMPUTED_VALUE"""),11.0)</f>
        <v>11</v>
      </c>
      <c r="I17" s="7" t="str">
        <f>IFERROR(__xludf.DUMMYFUNCTION("""COMPUTED_VALUE"""),"")</f>
        <v/>
      </c>
      <c r="J17" s="7" t="str">
        <f>IFERROR(__xludf.DUMMYFUNCTION("""COMPUTED_VALUE"""),"minimal")</f>
        <v>minimal</v>
      </c>
      <c r="K17" s="7" t="b">
        <f>IFERROR(__xludf.DUMMYFUNCTION("""COMPUTED_VALUE"""),TRUE)</f>
        <v>1</v>
      </c>
      <c r="L17" s="11" t="str">
        <f>IFERROR(__xludf.DUMMYFUNCTION("""COMPUTED_VALUE"""),"")</f>
        <v/>
      </c>
      <c r="M17" s="11" t="str">
        <f>IFERROR(__xludf.DUMMYFUNCTION("""COMPUTED_VALUE"""),"")</f>
        <v/>
      </c>
      <c r="N17" s="13" t="str">
        <f>IFERROR(__xludf.DUMMYFUNCTION("""COMPUTED_VALUE"""),"")</f>
        <v/>
      </c>
      <c r="O17" s="7" t="str">
        <f>IFERROR(__xludf.DUMMYFUNCTION("""COMPUTED_VALUE"""),"")</f>
        <v/>
      </c>
      <c r="P17" s="7" t="str">
        <f>IFERROR(__xludf.DUMMYFUNCTION("""COMPUTED_VALUE"""),"")</f>
        <v/>
      </c>
      <c r="Q17" s="7" t="str">
        <f>IFERROR(__xludf.DUMMYFUNCTION("""COMPUTED_VALUE"""),"")</f>
        <v/>
      </c>
      <c r="R17" s="7" t="str">
        <f>IFERROR(__xludf.DUMMYFUNCTION("""COMPUTED_VALUE"""),"")</f>
        <v/>
      </c>
      <c r="S17" s="7" t="str">
        <f>IFERROR(__xludf.DUMMYFUNCTION("""COMPUTED_VALUE"""),"")</f>
        <v/>
      </c>
      <c r="T17" s="7" t="str">
        <f>IFERROR(__xludf.DUMMYFUNCTION("""COMPUTED_VALUE"""),"")</f>
        <v/>
      </c>
      <c r="U17" s="7" t="str">
        <f>IFERROR(__xludf.DUMMYFUNCTION("""COMPUTED_VALUE"""),"")</f>
        <v/>
      </c>
      <c r="V17" s="7" t="str">
        <f>IFERROR(__xludf.DUMMYFUNCTION("""COMPUTED_VALUE"""),"")</f>
        <v/>
      </c>
      <c r="W17" s="7" t="str">
        <f>IFERROR(__xludf.DUMMYFUNCTION("""COMPUTED_VALUE"""),"")</f>
        <v/>
      </c>
      <c r="X17" s="7" t="str">
        <f>IFERROR(__xludf.DUMMYFUNCTION("""COMPUTED_VALUE"""),"facility_ty")</f>
        <v>facility_ty</v>
      </c>
      <c r="Y17" s="7" t="str">
        <f>IFERROR(__xludf.DUMMYFUNCTION("""COMPUTED_VALUE"""),"Yes")</f>
        <v>Yes</v>
      </c>
      <c r="Z17" s="7" t="str">
        <f>IFERROR(__xludf.DUMMYFUNCTION("""COMPUTED_VALUE"""),"facility_type")</f>
        <v>facility_type</v>
      </c>
      <c r="AA17" s="7" t="str">
        <f>IFERROR(__xludf.DUMMYFUNCTION("""COMPUTED_VALUE"""),"faciltype00")</f>
        <v>faciltype00</v>
      </c>
      <c r="AB17" s="7" t="str">
        <f>IFERROR(__xludf.DUMMYFUNCTION("""COMPUTED_VALUE"""),"")</f>
        <v/>
      </c>
      <c r="AC17" s="7" t="str">
        <f>IFERROR(__xludf.DUMMYFUNCTION("""COMPUTED_VALUE"""),"TEXT")</f>
        <v>TEXT</v>
      </c>
      <c r="AD17" s="7" t="str">
        <f>IFERROR(__xludf.DUMMYFUNCTION("""COMPUTED_VALUE"""),"TEXT")</f>
        <v>TEXT</v>
      </c>
      <c r="AE17" s="7" t="str">
        <f>IFERROR(__xludf.DUMMYFUNCTION("""COMPUTED_VALUE"""),"NONE")</f>
        <v>NONE</v>
      </c>
      <c r="AF17" s="7" t="str">
        <f>IFERROR(__xludf.DUMMYFUNCTION("""COMPUTED_VALUE"""),"")</f>
        <v/>
      </c>
      <c r="AG17" s="7" t="str">
        <f>IFERROR(__xludf.DUMMYFUNCTION("""COMPUTED_VALUE"""),"")</f>
        <v/>
      </c>
      <c r="AH17" s="7"/>
      <c r="AI17" s="7"/>
      <c r="AJ17" s="7"/>
      <c r="AK17" s="7"/>
      <c r="AL17" s="7"/>
      <c r="AM17" s="7"/>
      <c r="AN17" s="7"/>
    </row>
    <row r="18" outlineLevel="1">
      <c r="A18" s="7" t="str">
        <f>IFERROR(__xludf.DUMMYFUNCTION("""COMPUTED_VALUE"""),"select_one contract")</f>
        <v>select_one contract</v>
      </c>
      <c r="B18" s="7" t="str">
        <f>IFERROR(__xludf.DUMMYFUNCTION("""COMPUTED_VALUE"""),"ContraType0")</f>
        <v>ContraType0</v>
      </c>
      <c r="C18" s="7" t="str">
        <f>IFERROR(__xludf.DUMMYFUNCTION("""COMPUTED_VALUE"""),"7. Contract Type")</f>
        <v>7. Contract Type</v>
      </c>
      <c r="D18" s="7" t="str">
        <f>IFERROR(__xludf.DUMMYFUNCTION("""COMPUTED_VALUE"""),"")</f>
        <v/>
      </c>
      <c r="E18" s="7" t="str">
        <f>IFERROR(__xludf.DUMMYFUNCTION("""COMPUTED_VALUE"""),"")</f>
        <v/>
      </c>
      <c r="F18" s="7">
        <f>IFERROR(__xludf.DUMMYFUNCTION("""COMPUTED_VALUE"""),18.0)</f>
        <v>18</v>
      </c>
      <c r="G18" s="7" t="str">
        <f>IFERROR(__xludf.DUMMYFUNCTION("""COMPUTED_VALUE"""),"")</f>
        <v/>
      </c>
      <c r="H18" s="7">
        <f>IFERROR(__xludf.DUMMYFUNCTION("""COMPUTED_VALUE"""),11.0)</f>
        <v>11</v>
      </c>
      <c r="I18" s="7" t="str">
        <f>IFERROR(__xludf.DUMMYFUNCTION("""COMPUTED_VALUE"""),"")</f>
        <v/>
      </c>
      <c r="J18" s="7" t="str">
        <f>IFERROR(__xludf.DUMMYFUNCTION("""COMPUTED_VALUE"""),"")</f>
        <v/>
      </c>
      <c r="K18" s="7" t="str">
        <f>IFERROR(__xludf.DUMMYFUNCTION("""COMPUTED_VALUE"""),"")</f>
        <v/>
      </c>
      <c r="L18" s="11" t="str">
        <f>IFERROR(__xludf.DUMMYFUNCTION("""COMPUTED_VALUE"""),"")</f>
        <v/>
      </c>
      <c r="M18" s="11" t="str">
        <f>IFERROR(__xludf.DUMMYFUNCTION("""COMPUTED_VALUE"""),"")</f>
        <v/>
      </c>
      <c r="N18" s="13" t="str">
        <f>IFERROR(__xludf.DUMMYFUNCTION("""COMPUTED_VALUE"""),"")</f>
        <v/>
      </c>
      <c r="O18" s="7" t="str">
        <f>IFERROR(__xludf.DUMMYFUNCTION("""COMPUTED_VALUE"""),"")</f>
        <v/>
      </c>
      <c r="P18" s="7" t="str">
        <f>IFERROR(__xludf.DUMMYFUNCTION("""COMPUTED_VALUE"""),"")</f>
        <v/>
      </c>
      <c r="Q18" s="7" t="str">
        <f>IFERROR(__xludf.DUMMYFUNCTION("""COMPUTED_VALUE"""),"")</f>
        <v/>
      </c>
      <c r="R18" s="7" t="str">
        <f>IFERROR(__xludf.DUMMYFUNCTION("""COMPUTED_VALUE"""),"")</f>
        <v/>
      </c>
      <c r="S18" s="7" t="str">
        <f>IFERROR(__xludf.DUMMYFUNCTION("""COMPUTED_VALUE"""),"")</f>
        <v/>
      </c>
      <c r="T18" s="7" t="str">
        <f>IFERROR(__xludf.DUMMYFUNCTION("""COMPUTED_VALUE"""),"")</f>
        <v/>
      </c>
      <c r="U18" s="7" t="str">
        <f>IFERROR(__xludf.DUMMYFUNCTION("""COMPUTED_VALUE"""),"")</f>
        <v/>
      </c>
      <c r="V18" s="7" t="str">
        <f>IFERROR(__xludf.DUMMYFUNCTION("""COMPUTED_VALUE"""),"")</f>
        <v/>
      </c>
      <c r="W18" s="7" t="str">
        <f>IFERROR(__xludf.DUMMYFUNCTION("""COMPUTED_VALUE"""),"")</f>
        <v/>
      </c>
      <c r="X18" s="7" t="str">
        <f>IFERROR(__xludf.DUMMYFUNCTION("""COMPUTED_VALUE"""),"contract_ty")</f>
        <v>contract_ty</v>
      </c>
      <c r="Y18" s="7" t="str">
        <f>IFERROR(__xludf.DUMMYFUNCTION("""COMPUTED_VALUE"""),"Yes")</f>
        <v>Yes</v>
      </c>
      <c r="Z18" s="7" t="str">
        <f>IFERROR(__xludf.DUMMYFUNCTION("""COMPUTED_VALUE"""),"contract")</f>
        <v>contract</v>
      </c>
      <c r="AA18" s="7" t="str">
        <f>IFERROR(__xludf.DUMMYFUNCTION("""COMPUTED_VALUE"""),"contrac0000")</f>
        <v>contrac0000</v>
      </c>
      <c r="AB18" s="7" t="str">
        <f>IFERROR(__xludf.DUMMYFUNCTION("""COMPUTED_VALUE"""),"")</f>
        <v/>
      </c>
      <c r="AC18" s="7" t="str">
        <f>IFERROR(__xludf.DUMMYFUNCTION("""COMPUTED_VALUE"""),"TEXT")</f>
        <v>TEXT</v>
      </c>
      <c r="AD18" s="7" t="str">
        <f>IFERROR(__xludf.DUMMYFUNCTION("""COMPUTED_VALUE"""),"TEXT")</f>
        <v>TEXT</v>
      </c>
      <c r="AE18" s="7" t="str">
        <f>IFERROR(__xludf.DUMMYFUNCTION("""COMPUTED_VALUE"""),"NONE")</f>
        <v>NONE</v>
      </c>
      <c r="AF18" s="7" t="str">
        <f>IFERROR(__xludf.DUMMYFUNCTION("""COMPUTED_VALUE"""),"")</f>
        <v/>
      </c>
      <c r="AG18" s="7" t="str">
        <f>IFERROR(__xludf.DUMMYFUNCTION("""COMPUTED_VALUE"""),"")</f>
        <v/>
      </c>
      <c r="AH18" s="7"/>
      <c r="AI18" s="7"/>
      <c r="AJ18" s="7"/>
      <c r="AK18" s="7"/>
      <c r="AL18" s="7"/>
      <c r="AM18" s="7"/>
      <c r="AN18" s="7"/>
    </row>
    <row r="19" outlineLevel="1">
      <c r="A19" s="7" t="str">
        <f>IFERROR(__xludf.DUMMYFUNCTION("""COMPUTED_VALUE"""),"geopoint")</f>
        <v>geopoint</v>
      </c>
      <c r="B19" s="7" t="str">
        <f>IFERROR(__xludf.DUMMYFUNCTION("""COMPUTED_VALUE"""),"SurveyLocat")</f>
        <v>SurveyLocat</v>
      </c>
      <c r="C19" s="7" t="str">
        <f>IFERROR(__xludf.DUMMYFUNCTION("""COMPUTED_VALUE"""),"8. Location of survey")</f>
        <v>8. Location of survey</v>
      </c>
      <c r="D19" s="7" t="str">
        <f>IFERROR(__xludf.DUMMYFUNCTION("""COMPUTED_VALUE"""),"")</f>
        <v/>
      </c>
      <c r="E19" s="7" t="str">
        <f>IFERROR(__xludf.DUMMYFUNCTION("""COMPUTED_VALUE"""),"")</f>
        <v/>
      </c>
      <c r="F19" s="7">
        <f>IFERROR(__xludf.DUMMYFUNCTION("""COMPUTED_VALUE"""),19.0)</f>
        <v>19</v>
      </c>
      <c r="G19" s="7" t="str">
        <f>IFERROR(__xludf.DUMMYFUNCTION("""COMPUTED_VALUE"""),"")</f>
        <v/>
      </c>
      <c r="H19" s="7">
        <f>IFERROR(__xludf.DUMMYFUNCTION("""COMPUTED_VALUE"""),11.0)</f>
        <v>11</v>
      </c>
      <c r="I19" s="7" t="str">
        <f>IFERROR(__xludf.DUMMYFUNCTION("""COMPUTED_VALUE"""),"")</f>
        <v/>
      </c>
      <c r="J19" s="7" t="str">
        <f>IFERROR(__xludf.DUMMYFUNCTION("""COMPUTED_VALUE"""),"w4")</f>
        <v>w4</v>
      </c>
      <c r="K19" s="7" t="b">
        <f>IFERROR(__xludf.DUMMYFUNCTION("""COMPUTED_VALUE"""),TRUE)</f>
        <v>1</v>
      </c>
      <c r="L19" s="11" t="str">
        <f>IFERROR(__xludf.DUMMYFUNCTION("""COMPUTED_VALUE"""),"")</f>
        <v/>
      </c>
      <c r="M19" s="11" t="str">
        <f>IFERROR(__xludf.DUMMYFUNCTION("""COMPUTED_VALUE"""),"")</f>
        <v/>
      </c>
      <c r="N19" s="13" t="str">
        <f>IFERROR(__xludf.DUMMYFUNCTION("""COMPUTED_VALUE"""),"")</f>
        <v/>
      </c>
      <c r="O19" s="7" t="str">
        <f>IFERROR(__xludf.DUMMYFUNCTION("""COMPUTED_VALUE"""),"")</f>
        <v/>
      </c>
      <c r="P19" s="7" t="str">
        <f>IFERROR(__xludf.DUMMYFUNCTION("""COMPUTED_VALUE"""),"")</f>
        <v/>
      </c>
      <c r="Q19" s="7" t="str">
        <f>IFERROR(__xludf.DUMMYFUNCTION("""COMPUTED_VALUE"""),"")</f>
        <v/>
      </c>
      <c r="R19" s="7" t="str">
        <f>IFERROR(__xludf.DUMMYFUNCTION("""COMPUTED_VALUE"""),"")</f>
        <v/>
      </c>
      <c r="S19" s="7" t="str">
        <f>IFERROR(__xludf.DUMMYFUNCTION("""COMPUTED_VALUE"""),"")</f>
        <v/>
      </c>
      <c r="T19" s="7" t="str">
        <f>IFERROR(__xludf.DUMMYFUNCTION("""COMPUTED_VALUE"""),"")</f>
        <v/>
      </c>
      <c r="U19" s="13" t="str">
        <f>IFERROR(__xludf.DUMMYFUNCTION("""COMPUTED_VALUE"""),"5")</f>
        <v>5</v>
      </c>
      <c r="V19" s="7" t="str">
        <f>IFERROR(__xludf.DUMMYFUNCTION("""COMPUTED_VALUE"""),"")</f>
        <v/>
      </c>
      <c r="W19" s="7" t="str">
        <f>IFERROR(__xludf.DUMMYFUNCTION("""COMPUTED_VALUE"""),"")</f>
        <v/>
      </c>
      <c r="X19" s="7" t="str">
        <f>IFERROR(__xludf.DUMMYFUNCTION("""COMPUTED_VALUE"""),"location_of")</f>
        <v>location_of</v>
      </c>
      <c r="Y19" s="7" t="str">
        <f>IFERROR(__xludf.DUMMYFUNCTION("""COMPUTED_VALUE"""),"Yes")</f>
        <v>Yes</v>
      </c>
      <c r="Z19" s="7" t="str">
        <f>IFERROR(__xludf.DUMMYFUNCTION("""COMPUTED_VALUE"""),"")</f>
        <v/>
      </c>
      <c r="AA19" s="7" t="str">
        <f>IFERROR(__xludf.DUMMYFUNCTION("""COMPUTED_VALUE"""),"")</f>
        <v/>
      </c>
      <c r="AB19" s="7" t="str">
        <f>IFERROR(__xludf.DUMMYFUNCTION("""COMPUTED_VALUE"""),"")</f>
        <v/>
      </c>
      <c r="AC19" s="7" t="str">
        <f>IFERROR(__xludf.DUMMYFUNCTION("""COMPUTED_VALUE"""),"COORDINATE")</f>
        <v>COORDINATE</v>
      </c>
      <c r="AD19" s="7" t="str">
        <f>IFERROR(__xludf.DUMMYFUNCTION("""COMPUTED_VALUE"""),"COORDINATE")</f>
        <v>COORDINATE</v>
      </c>
      <c r="AE19" s="7" t="str">
        <f>IFERROR(__xludf.DUMMYFUNCTION("""COMPUTED_VALUE"""),"NONE")</f>
        <v>NONE</v>
      </c>
      <c r="AF19" s="7" t="str">
        <f>IFERROR(__xludf.DUMMYFUNCTION("""COMPUTED_VALUE"""),"")</f>
        <v/>
      </c>
      <c r="AG19" s="7" t="str">
        <f>IFERROR(__xludf.DUMMYFUNCTION("""COMPUTED_VALUE"""),"")</f>
        <v/>
      </c>
      <c r="AH19" s="7"/>
      <c r="AI19" s="7"/>
      <c r="AJ19" s="7"/>
      <c r="AK19" s="7"/>
      <c r="AL19" s="7"/>
      <c r="AM19" s="7"/>
      <c r="AN19" s="7"/>
    </row>
    <row r="20" outlineLevel="1">
      <c r="A20" s="7" t="str">
        <f>IFERROR(__xludf.DUMMYFUNCTION("""COMPUTED_VALUE"""),"image")</f>
        <v>image</v>
      </c>
      <c r="B20" s="7" t="str">
        <f>IFERROR(__xludf.DUMMYFUNCTION("""COMPUTED_VALUE"""),"FacilityPic")</f>
        <v>FacilityPic</v>
      </c>
      <c r="C20" s="7" t="str">
        <f>IFERROR(__xludf.DUMMYFUNCTION("""COMPUTED_VALUE"""),"9. Take a picture of the Facility")</f>
        <v>9. Take a picture of the Facility</v>
      </c>
      <c r="D20" s="7" t="str">
        <f>IFERROR(__xludf.DUMMYFUNCTION("""COMPUTED_VALUE"""),"")</f>
        <v/>
      </c>
      <c r="E20" s="7" t="str">
        <f>IFERROR(__xludf.DUMMYFUNCTION("""COMPUTED_VALUE"""),"")</f>
        <v/>
      </c>
      <c r="F20" s="7">
        <f>IFERROR(__xludf.DUMMYFUNCTION("""COMPUTED_VALUE"""),20.0)</f>
        <v>20</v>
      </c>
      <c r="G20" s="7" t="str">
        <f>IFERROR(__xludf.DUMMYFUNCTION("""COMPUTED_VALUE"""),"")</f>
        <v/>
      </c>
      <c r="H20" s="7">
        <f>IFERROR(__xludf.DUMMYFUNCTION("""COMPUTED_VALUE"""),11.0)</f>
        <v>11</v>
      </c>
      <c r="I20" s="7" t="str">
        <f>IFERROR(__xludf.DUMMYFUNCTION("""COMPUTED_VALUE"""),"")</f>
        <v/>
      </c>
      <c r="J20" s="7" t="str">
        <f>IFERROR(__xludf.DUMMYFUNCTION("""COMPUTED_VALUE"""),"")</f>
        <v/>
      </c>
      <c r="K20" s="7" t="str">
        <f>IFERROR(__xludf.DUMMYFUNCTION("""COMPUTED_VALUE"""),"")</f>
        <v/>
      </c>
      <c r="L20" s="11" t="str">
        <f>IFERROR(__xludf.DUMMYFUNCTION("""COMPUTED_VALUE"""),"")</f>
        <v/>
      </c>
      <c r="M20" s="11" t="str">
        <f>IFERROR(__xludf.DUMMYFUNCTION("""COMPUTED_VALUE"""),"")</f>
        <v/>
      </c>
      <c r="N20" s="13" t="str">
        <f>IFERROR(__xludf.DUMMYFUNCTION("""COMPUTED_VALUE"""),"")</f>
        <v/>
      </c>
      <c r="O20" s="7" t="str">
        <f>IFERROR(__xludf.DUMMYFUNCTION("""COMPUTED_VALUE"""),"")</f>
        <v/>
      </c>
      <c r="P20" s="7" t="str">
        <f>IFERROR(__xludf.DUMMYFUNCTION("""COMPUTED_VALUE"""),"")</f>
        <v/>
      </c>
      <c r="Q20" s="7" t="str">
        <f>IFERROR(__xludf.DUMMYFUNCTION("""COMPUTED_VALUE"""),"")</f>
        <v/>
      </c>
      <c r="R20" s="7" t="str">
        <f>IFERROR(__xludf.DUMMYFUNCTION("""COMPUTED_VALUE"""),"")</f>
        <v/>
      </c>
      <c r="S20" s="7" t="str">
        <f>IFERROR(__xludf.DUMMYFUNCTION("""COMPUTED_VALUE"""),"")</f>
        <v/>
      </c>
      <c r="T20" s="7" t="str">
        <f>IFERROR(__xludf.DUMMYFUNCTION("""COMPUTED_VALUE"""),"")</f>
        <v/>
      </c>
      <c r="U20" s="7" t="str">
        <f>IFERROR(__xludf.DUMMYFUNCTION("""COMPUTED_VALUE"""),"")</f>
        <v/>
      </c>
      <c r="V20" s="7" t="str">
        <f>IFERROR(__xludf.DUMMYFUNCTION("""COMPUTED_VALUE"""),"")</f>
        <v/>
      </c>
      <c r="W20" s="7" t="str">
        <f>IFERROR(__xludf.DUMMYFUNCTION("""COMPUTED_VALUE"""),"")</f>
        <v/>
      </c>
      <c r="X20" s="7" t="str">
        <f>IFERROR(__xludf.DUMMYFUNCTION("""COMPUTED_VALUE"""),"take_a_pict")</f>
        <v>take_a_pict</v>
      </c>
      <c r="Y20" s="7" t="str">
        <f>IFERROR(__xludf.DUMMYFUNCTION("""COMPUTED_VALUE"""),"Yes")</f>
        <v>Yes</v>
      </c>
      <c r="Z20" s="7" t="str">
        <f>IFERROR(__xludf.DUMMYFUNCTION("""COMPUTED_VALUE"""),"")</f>
        <v/>
      </c>
      <c r="AA20" s="7" t="str">
        <f>IFERROR(__xludf.DUMMYFUNCTION("""COMPUTED_VALUE"""),"")</f>
        <v/>
      </c>
      <c r="AB20" s="7" t="str">
        <f>IFERROR(__xludf.DUMMYFUNCTION("""COMPUTED_VALUE"""),"")</f>
        <v/>
      </c>
      <c r="AC20" s="7" t="str">
        <f>IFERROR(__xludf.DUMMYFUNCTION("""COMPUTED_VALUE"""),"URL")</f>
        <v>URL</v>
      </c>
      <c r="AD20" s="7" t="str">
        <f>IFERROR(__xludf.DUMMYFUNCTION("""COMPUTED_VALUE"""),"URL")</f>
        <v>URL</v>
      </c>
      <c r="AE20" s="7" t="str">
        <f>IFERROR(__xludf.DUMMYFUNCTION("""COMPUTED_VALUE"""),"NONE")</f>
        <v>NONE</v>
      </c>
      <c r="AF20" s="7" t="str">
        <f>IFERROR(__xludf.DUMMYFUNCTION("""COMPUTED_VALUE"""),"")</f>
        <v/>
      </c>
      <c r="AG20" s="7" t="str">
        <f>IFERROR(__xludf.DUMMYFUNCTION("""COMPUTED_VALUE"""),"")</f>
        <v/>
      </c>
      <c r="AH20" s="7"/>
      <c r="AI20" s="7"/>
      <c r="AJ20" s="7"/>
      <c r="AK20" s="7"/>
      <c r="AL20" s="7"/>
      <c r="AM20" s="7"/>
      <c r="AN20" s="7"/>
    </row>
    <row r="21" outlineLevel="1">
      <c r="A21" s="23" t="str">
        <f>IFERROR(__xludf.DUMMYFUNCTION("""COMPUTED_VALUE"""),"integer")</f>
        <v>integer</v>
      </c>
      <c r="B21" s="23" t="str">
        <f>IFERROR(__xludf.DUMMYFUNCTION("""COMPUTED_VALUE"""),"TotalPopul0")</f>
        <v>TotalPopul0</v>
      </c>
      <c r="C21" s="23" t="str">
        <f>IFERROR(__xludf.DUMMYFUNCTION("""COMPUTED_VALUE"""),"10. Total Catchment Population")</f>
        <v>10. Total Catchment Population</v>
      </c>
      <c r="D21" s="23" t="str">
        <f>IFERROR(__xludf.DUMMYFUNCTION("""COMPUTED_VALUE"""),"")</f>
        <v/>
      </c>
      <c r="E21" s="23" t="str">
        <f>IFERROR(__xludf.DUMMYFUNCTION("""COMPUTED_VALUE"""),"")</f>
        <v/>
      </c>
      <c r="F21" s="23">
        <f>IFERROR(__xludf.DUMMYFUNCTION("""COMPUTED_VALUE"""),21.0)</f>
        <v>21</v>
      </c>
      <c r="G21" s="23" t="str">
        <f>IFERROR(__xludf.DUMMYFUNCTION("""COMPUTED_VALUE"""),"")</f>
        <v/>
      </c>
      <c r="H21" s="23">
        <f>IFERROR(__xludf.DUMMYFUNCTION("""COMPUTED_VALUE"""),11.0)</f>
        <v>11</v>
      </c>
      <c r="I21" s="23" t="str">
        <f>IFERROR(__xludf.DUMMYFUNCTION("""COMPUTED_VALUE"""),"")</f>
        <v/>
      </c>
      <c r="J21" s="23" t="str">
        <f>IFERROR(__xludf.DUMMYFUNCTION("""COMPUTED_VALUE"""),"")</f>
        <v/>
      </c>
      <c r="K21" s="23" t="b">
        <f>IFERROR(__xludf.DUMMYFUNCTION("""COMPUTED_VALUE"""),TRUE)</f>
        <v>1</v>
      </c>
      <c r="L21" s="11" t="str">
        <f>IFERROR(__xludf.DUMMYFUNCTION("""COMPUTED_VALUE"""),"")</f>
        <v/>
      </c>
      <c r="M21" s="11" t="str">
        <f>IFERROR(__xludf.DUMMYFUNCTION("""COMPUTED_VALUE"""),"")</f>
        <v/>
      </c>
      <c r="N21" s="35" t="str">
        <f>IFERROR(__xludf.DUMMYFUNCTION("""COMPUTED_VALUE"""),"")</f>
        <v/>
      </c>
      <c r="O21" s="23" t="str">
        <f>IFERROR(__xludf.DUMMYFUNCTION("""COMPUTED_VALUE"""),"")</f>
        <v/>
      </c>
      <c r="P21" s="23" t="str">
        <f>IFERROR(__xludf.DUMMYFUNCTION("""COMPUTED_VALUE"""),"")</f>
        <v/>
      </c>
      <c r="Q21" s="23" t="str">
        <f>IFERROR(__xludf.DUMMYFUNCTION("""COMPUTED_VALUE"""),"")</f>
        <v/>
      </c>
      <c r="R21" s="23" t="str">
        <f>IFERROR(__xludf.DUMMYFUNCTION("""COMPUTED_VALUE"""),"Enter a positive integer")</f>
        <v>Enter a positive integer</v>
      </c>
      <c r="S21" s="23" t="str">
        <f>IFERROR(__xludf.DUMMYFUNCTION("""COMPUTED_VALUE"""),". &gt;=0")</f>
        <v>. &gt;=0</v>
      </c>
      <c r="T21" s="23" t="str">
        <f>IFERROR(__xludf.DUMMYFUNCTION("""COMPUTED_VALUE"""),"")</f>
        <v/>
      </c>
      <c r="U21" s="23" t="str">
        <f>IFERROR(__xludf.DUMMYFUNCTION("""COMPUTED_VALUE"""),"")</f>
        <v/>
      </c>
      <c r="V21" s="23" t="str">
        <f>IFERROR(__xludf.DUMMYFUNCTION("""COMPUTED_VALUE"""),"")</f>
        <v/>
      </c>
      <c r="W21" s="23" t="str">
        <f>IFERROR(__xludf.DUMMYFUNCTION("""COMPUTED_VALUE"""),"")</f>
        <v/>
      </c>
      <c r="X21" s="23" t="str">
        <f>IFERROR(__xludf.DUMMYFUNCTION("""COMPUTED_VALUE"""),"total_catch")</f>
        <v>total_catch</v>
      </c>
      <c r="Y21" s="23" t="str">
        <f>IFERROR(__xludf.DUMMYFUNCTION("""COMPUTED_VALUE"""),"Yes")</f>
        <v>Yes</v>
      </c>
      <c r="Z21" s="23" t="str">
        <f>IFERROR(__xludf.DUMMYFUNCTION("""COMPUTED_VALUE"""),"")</f>
        <v/>
      </c>
      <c r="AA21" s="23" t="str">
        <f>IFERROR(__xludf.DUMMYFUNCTION("""COMPUTED_VALUE"""),"")</f>
        <v/>
      </c>
      <c r="AB21" s="23" t="str">
        <f>IFERROR(__xludf.DUMMYFUNCTION("""COMPUTED_VALUE"""),"")</f>
        <v/>
      </c>
      <c r="AC21" s="23" t="str">
        <f>IFERROR(__xludf.DUMMYFUNCTION("""COMPUTED_VALUE"""),"INTEGER_ZERO_OR_POSITIVE")</f>
        <v>INTEGER_ZERO_OR_POSITIVE</v>
      </c>
      <c r="AD21" s="23" t="str">
        <f>IFERROR(__xludf.DUMMYFUNCTION("""COMPUTED_VALUE"""),"INTEGER_ZERO_OR_POSITIVE")</f>
        <v>INTEGER_ZERO_OR_POSITIVE</v>
      </c>
      <c r="AE21" s="23" t="str">
        <f>IFERROR(__xludf.DUMMYFUNCTION("""COMPUTED_VALUE"""),"SUM")</f>
        <v>SUM</v>
      </c>
      <c r="AF21" s="23" t="b">
        <f>IFERROR(__xludf.DUMMYFUNCTION("""COMPUTED_VALUE"""),TRUE)</f>
        <v>1</v>
      </c>
      <c r="AG21" s="23" t="str">
        <f>IFERROR(__xludf.DUMMYFUNCTION("""COMPUTED_VALUE"""),"")</f>
        <v/>
      </c>
      <c r="AH21" s="23"/>
      <c r="AI21" s="23"/>
      <c r="AJ21" s="23"/>
      <c r="AK21" s="23"/>
      <c r="AL21" s="23"/>
      <c r="AM21" s="23"/>
      <c r="AN21" s="23"/>
    </row>
    <row r="22" outlineLevel="1">
      <c r="A22" s="36" t="str">
        <f>IFERROR(__xludf.DUMMYFUNCTION("""COMPUTED_VALUE"""),"integer")</f>
        <v>integer</v>
      </c>
      <c r="B22" s="36" t="str">
        <f>IFERROR(__xludf.DUMMYFUNCTION("""COMPUTED_VALUE"""),"NumberBeds0")</f>
        <v>NumberBeds0</v>
      </c>
      <c r="C22" s="36" t="str">
        <f>IFERROR(__xludf.DUMMYFUNCTION("""COMPUTED_VALUE"""),"11a. Number of Beds")</f>
        <v>11a. Number of Beds</v>
      </c>
      <c r="D22" s="36" t="str">
        <f>IFERROR(__xludf.DUMMYFUNCTION("""COMPUTED_VALUE"""),"")</f>
        <v/>
      </c>
      <c r="E22" s="36" t="str">
        <f>IFERROR(__xludf.DUMMYFUNCTION("""COMPUTED_VALUE"""),"")</f>
        <v/>
      </c>
      <c r="F22" s="36">
        <f>IFERROR(__xludf.DUMMYFUNCTION("""COMPUTED_VALUE"""),22.0)</f>
        <v>22</v>
      </c>
      <c r="G22" s="36" t="str">
        <f>IFERROR(__xludf.DUMMYFUNCTION("""COMPUTED_VALUE"""),"")</f>
        <v/>
      </c>
      <c r="H22" s="36">
        <f>IFERROR(__xludf.DUMMYFUNCTION("""COMPUTED_VALUE"""),11.0)</f>
        <v>11</v>
      </c>
      <c r="I22" s="36" t="str">
        <f>IFERROR(__xludf.DUMMYFUNCTION("""COMPUTED_VALUE"""),"")</f>
        <v/>
      </c>
      <c r="J22" s="36" t="str">
        <f>IFERROR(__xludf.DUMMYFUNCTION("""COMPUTED_VALUE"""),"")</f>
        <v/>
      </c>
      <c r="K22" s="36" t="b">
        <f>IFERROR(__xludf.DUMMYFUNCTION("""COMPUTED_VALUE"""),TRUE)</f>
        <v>1</v>
      </c>
      <c r="L22" s="37" t="str">
        <f>IFERROR(__xludf.DUMMYFUNCTION("""COMPUTED_VALUE"""),"")</f>
        <v/>
      </c>
      <c r="M22" s="37" t="str">
        <f>IFERROR(__xludf.DUMMYFUNCTION("""COMPUTED_VALUE"""),"")</f>
        <v/>
      </c>
      <c r="N22" s="38" t="str">
        <f>IFERROR(__xludf.DUMMYFUNCTION("""COMPUTED_VALUE"""),"")</f>
        <v/>
      </c>
      <c r="O22" s="36" t="str">
        <f>IFERROR(__xludf.DUMMYFUNCTION("""COMPUTED_VALUE"""),"")</f>
        <v/>
      </c>
      <c r="P22" s="36" t="str">
        <f>IFERROR(__xludf.DUMMYFUNCTION("""COMPUTED_VALUE"""),"")</f>
        <v/>
      </c>
      <c r="Q22" s="36" t="str">
        <f>IFERROR(__xludf.DUMMYFUNCTION("""COMPUTED_VALUE"""),"")</f>
        <v/>
      </c>
      <c r="R22" s="36" t="str">
        <f>IFERROR(__xludf.DUMMYFUNCTION("""COMPUTED_VALUE"""),"Enter a positive integer")</f>
        <v>Enter a positive integer</v>
      </c>
      <c r="S22" s="36" t="str">
        <f>IFERROR(__xludf.DUMMYFUNCTION("""COMPUTED_VALUE"""),".&gt;=0")</f>
        <v>.&gt;=0</v>
      </c>
      <c r="T22" s="36" t="str">
        <f>IFERROR(__xludf.DUMMYFUNCTION("""COMPUTED_VALUE"""),"")</f>
        <v/>
      </c>
      <c r="U22" s="36" t="str">
        <f>IFERROR(__xludf.DUMMYFUNCTION("""COMPUTED_VALUE"""),"")</f>
        <v/>
      </c>
      <c r="V22" s="36" t="str">
        <f>IFERROR(__xludf.DUMMYFUNCTION("""COMPUTED_VALUE"""),"")</f>
        <v/>
      </c>
      <c r="W22" s="36" t="str">
        <f>IFERROR(__xludf.DUMMYFUNCTION("""COMPUTED_VALUE"""),"")</f>
        <v/>
      </c>
      <c r="X22" s="36" t="str">
        <f>IFERROR(__xludf.DUMMYFUNCTION("""COMPUTED_VALUE"""),"a_number_of")</f>
        <v>a_number_of</v>
      </c>
      <c r="Y22" s="36" t="str">
        <f>IFERROR(__xludf.DUMMYFUNCTION("""COMPUTED_VALUE"""),"Yes")</f>
        <v>Yes</v>
      </c>
      <c r="Z22" s="36" t="str">
        <f>IFERROR(__xludf.DUMMYFUNCTION("""COMPUTED_VALUE"""),"")</f>
        <v/>
      </c>
      <c r="AA22" s="36" t="str">
        <f>IFERROR(__xludf.DUMMYFUNCTION("""COMPUTED_VALUE"""),"")</f>
        <v/>
      </c>
      <c r="AB22" s="36" t="str">
        <f>IFERROR(__xludf.DUMMYFUNCTION("""COMPUTED_VALUE"""),"")</f>
        <v/>
      </c>
      <c r="AC22" s="36" t="str">
        <f>IFERROR(__xludf.DUMMYFUNCTION("""COMPUTED_VALUE"""),"INTEGER_ZERO_OR_POSITIVE")</f>
        <v>INTEGER_ZERO_OR_POSITIVE</v>
      </c>
      <c r="AD22" s="36" t="str">
        <f>IFERROR(__xludf.DUMMYFUNCTION("""COMPUTED_VALUE"""),"INTEGER_ZERO_OR_POSITIVE")</f>
        <v>INTEGER_ZERO_OR_POSITIVE</v>
      </c>
      <c r="AE22" s="36" t="str">
        <f>IFERROR(__xludf.DUMMYFUNCTION("""COMPUTED_VALUE"""),"SUM")</f>
        <v>SUM</v>
      </c>
      <c r="AF22" s="36" t="b">
        <f>IFERROR(__xludf.DUMMYFUNCTION("""COMPUTED_VALUE"""),TRUE)</f>
        <v>1</v>
      </c>
      <c r="AG22" s="36" t="str">
        <f>IFERROR(__xludf.DUMMYFUNCTION("""COMPUTED_VALUE"""),"")</f>
        <v/>
      </c>
      <c r="AH22" s="36"/>
      <c r="AI22" s="36"/>
      <c r="AJ22" s="36"/>
      <c r="AK22" s="36"/>
      <c r="AL22" s="36"/>
      <c r="AM22" s="36"/>
      <c r="AN22" s="36"/>
    </row>
    <row r="23" outlineLevel="1">
      <c r="A23" s="39" t="str">
        <f>IFERROR(__xludf.DUMMYFUNCTION("""COMPUTED_VALUE"""),"calculate")</f>
        <v>calculate</v>
      </c>
      <c r="B23" s="39" t="str">
        <f>IFERROR(__xludf.DUMMYFUNCTION("""COMPUTED_VALUE"""),"NumBeds1000")</f>
        <v>NumBeds1000</v>
      </c>
      <c r="C23" s="39" t="str">
        <f>IFERROR(__xludf.DUMMYFUNCTION("""COMPUTED_VALUE"""),"Total number of beds")</f>
        <v>Total number of beds</v>
      </c>
      <c r="D23" s="39" t="str">
        <f>IFERROR(__xludf.DUMMYFUNCTION("""COMPUTED_VALUE"""),"")</f>
        <v/>
      </c>
      <c r="E23" s="39" t="str">
        <f>IFERROR(__xludf.DUMMYFUNCTION("""COMPUTED_VALUE"""),"")</f>
        <v/>
      </c>
      <c r="F23" s="39">
        <f>IFERROR(__xludf.DUMMYFUNCTION("""COMPUTED_VALUE"""),23.0)</f>
        <v>23</v>
      </c>
      <c r="G23" s="39" t="str">
        <f>IFERROR(__xludf.DUMMYFUNCTION("""COMPUTED_VALUE"""),"")</f>
        <v/>
      </c>
      <c r="H23" s="39">
        <f>IFERROR(__xludf.DUMMYFUNCTION("""COMPUTED_VALUE"""),11.0)</f>
        <v>11</v>
      </c>
      <c r="I23" s="39" t="str">
        <f>IFERROR(__xludf.DUMMYFUNCTION("""COMPUTED_VALUE"""),"")</f>
        <v/>
      </c>
      <c r="J23" s="39" t="str">
        <f>IFERROR(__xludf.DUMMYFUNCTION("""COMPUTED_VALUE"""),"")</f>
        <v/>
      </c>
      <c r="K23" s="39" t="str">
        <f>IFERROR(__xludf.DUMMYFUNCTION("""COMPUTED_VALUE"""),"")</f>
        <v/>
      </c>
      <c r="L23" s="37" t="str">
        <f>IFERROR(__xludf.DUMMYFUNCTION("""COMPUTED_VALUE"""),"")</f>
        <v/>
      </c>
      <c r="M23" s="37" t="str">
        <f>IFERROR(__xludf.DUMMYFUNCTION("""COMPUTED_VALUE"""),"")</f>
        <v/>
      </c>
      <c r="N23" s="40" t="str">
        <f>IFERROR(__xludf.DUMMYFUNCTION("""COMPUTED_VALUE"""),"")</f>
        <v/>
      </c>
      <c r="O23" s="39" t="str">
        <f>IFERROR(__xludf.DUMMYFUNCTION("""COMPUTED_VALUE"""),"")</f>
        <v/>
      </c>
      <c r="P23" s="39" t="str">
        <f>IFERROR(__xludf.DUMMYFUNCTION("""COMPUTED_VALUE"""),"${NumberBeds0} div ${TotalPopul0} * 1000")</f>
        <v>${NumberBeds0} div ${TotalPopul0} * 1000</v>
      </c>
      <c r="Q23" s="39" t="str">
        <f>IFERROR(__xludf.DUMMYFUNCTION("""COMPUTED_VALUE"""),"")</f>
        <v/>
      </c>
      <c r="R23" s="39" t="str">
        <f>IFERROR(__xludf.DUMMYFUNCTION("""COMPUTED_VALUE"""),"")</f>
        <v/>
      </c>
      <c r="S23" s="39" t="str">
        <f>IFERROR(__xludf.DUMMYFUNCTION("""COMPUTED_VALUE"""),"")</f>
        <v/>
      </c>
      <c r="T23" s="39" t="str">
        <f>IFERROR(__xludf.DUMMYFUNCTION("""COMPUTED_VALUE"""),"")</f>
        <v/>
      </c>
      <c r="U23" s="39" t="str">
        <f>IFERROR(__xludf.DUMMYFUNCTION("""COMPUTED_VALUE"""),"")</f>
        <v/>
      </c>
      <c r="V23" s="39" t="str">
        <f>IFERROR(__xludf.DUMMYFUNCTION("""COMPUTED_VALUE"""),"")</f>
        <v/>
      </c>
      <c r="W23" s="39" t="str">
        <f>IFERROR(__xludf.DUMMYFUNCTION("""COMPUTED_VALUE"""),"")</f>
        <v/>
      </c>
      <c r="X23" s="39" t="str">
        <f>IFERROR(__xludf.DUMMYFUNCTION("""COMPUTED_VALUE"""),"total_numbe")</f>
        <v>total_numbe</v>
      </c>
      <c r="Y23" s="39" t="str">
        <f>IFERROR(__xludf.DUMMYFUNCTION("""COMPUTED_VALUE"""),"Yes")</f>
        <v>Yes</v>
      </c>
      <c r="Z23" s="39" t="str">
        <f>IFERROR(__xludf.DUMMYFUNCTION("""COMPUTED_VALUE"""),"")</f>
        <v/>
      </c>
      <c r="AA23" s="39" t="str">
        <f>IFERROR(__xludf.DUMMYFUNCTION("""COMPUTED_VALUE"""),"")</f>
        <v/>
      </c>
      <c r="AB23" s="39" t="str">
        <f>IFERROR(__xludf.DUMMYFUNCTION("""COMPUTED_VALUE"""),"")</f>
        <v/>
      </c>
      <c r="AC23" s="39" t="str">
        <f>IFERROR(__xludf.DUMMYFUNCTION("""COMPUTED_VALUE"""),"INTEGER_ZERO_OR_POSITIVE")</f>
        <v>INTEGER_ZERO_OR_POSITIVE</v>
      </c>
      <c r="AD23" s="39" t="str">
        <f>IFERROR(__xludf.DUMMYFUNCTION("""COMPUTED_VALUE"""),"INTEGER_ZERO_OR_POSITIVE")</f>
        <v>INTEGER_ZERO_OR_POSITIVE</v>
      </c>
      <c r="AE23" s="39" t="str">
        <f>IFERROR(__xludf.DUMMYFUNCTION("""COMPUTED_VALUE"""),"SUM")</f>
        <v>SUM</v>
      </c>
      <c r="AF23" s="39" t="b">
        <f>IFERROR(__xludf.DUMMYFUNCTION("""COMPUTED_VALUE"""),TRUE)</f>
        <v>1</v>
      </c>
      <c r="AG23" s="39" t="str">
        <f>IFERROR(__xludf.DUMMYFUNCTION("""COMPUTED_VALUE"""),"")</f>
        <v/>
      </c>
      <c r="AH23" s="39"/>
      <c r="AI23" s="39"/>
      <c r="AJ23" s="39"/>
      <c r="AK23" s="39"/>
      <c r="AL23" s="39"/>
      <c r="AM23" s="39"/>
      <c r="AN23" s="39"/>
    </row>
    <row r="24" outlineLevel="1">
      <c r="A24" s="39" t="str">
        <f>IFERROR(__xludf.DUMMYFUNCTION("""COMPUTED_VALUE"""),"note")</f>
        <v>note</v>
      </c>
      <c r="B24" s="39" t="str">
        <f>IFERROR(__xludf.DUMMYFUNCTION("""COMPUTED_VALUE"""),"NoteBeds000")</f>
        <v>NoteBeds000</v>
      </c>
      <c r="C24" s="39" t="str">
        <f>IFERROR(__xludf.DUMMYFUNCTION("""COMPUTED_VALUE"""),"b. There are: ${NumBeds1000} beds per 1000 inhabitants")</f>
        <v>b. There are: ${NumBeds1000} beds per 1000 inhabitants</v>
      </c>
      <c r="D24" s="39" t="str">
        <f>IFERROR(__xludf.DUMMYFUNCTION("""COMPUTED_VALUE"""),"")</f>
        <v/>
      </c>
      <c r="E24" s="39" t="str">
        <f>IFERROR(__xludf.DUMMYFUNCTION("""COMPUTED_VALUE"""),"")</f>
        <v/>
      </c>
      <c r="F24" s="39">
        <f>IFERROR(__xludf.DUMMYFUNCTION("""COMPUTED_VALUE"""),24.0)</f>
        <v>24</v>
      </c>
      <c r="G24" s="39" t="str">
        <f>IFERROR(__xludf.DUMMYFUNCTION("""COMPUTED_VALUE"""),"")</f>
        <v/>
      </c>
      <c r="H24" s="39">
        <f>IFERROR(__xludf.DUMMYFUNCTION("""COMPUTED_VALUE"""),11.0)</f>
        <v>11</v>
      </c>
      <c r="I24" s="39" t="str">
        <f>IFERROR(__xludf.DUMMYFUNCTION("""COMPUTED_VALUE"""),"")</f>
        <v/>
      </c>
      <c r="J24" s="39" t="str">
        <f>IFERROR(__xludf.DUMMYFUNCTION("""COMPUTED_VALUE"""),"")</f>
        <v/>
      </c>
      <c r="K24" s="39" t="str">
        <f>IFERROR(__xludf.DUMMYFUNCTION("""COMPUTED_VALUE"""),"")</f>
        <v/>
      </c>
      <c r="L24" s="37" t="str">
        <f>IFERROR(__xludf.DUMMYFUNCTION("""COMPUTED_VALUE"""),"")</f>
        <v/>
      </c>
      <c r="M24" s="37" t="str">
        <f>IFERROR(__xludf.DUMMYFUNCTION("""COMPUTED_VALUE"""),"")</f>
        <v/>
      </c>
      <c r="N24" s="40" t="str">
        <f>IFERROR(__xludf.DUMMYFUNCTION("""COMPUTED_VALUE"""),"")</f>
        <v/>
      </c>
      <c r="O24" s="39" t="str">
        <f>IFERROR(__xludf.DUMMYFUNCTION("""COMPUTED_VALUE"""),"")</f>
        <v/>
      </c>
      <c r="P24" s="39" t="str">
        <f>IFERROR(__xludf.DUMMYFUNCTION("""COMPUTED_VALUE"""),"")</f>
        <v/>
      </c>
      <c r="Q24" s="39" t="str">
        <f>IFERROR(__xludf.DUMMYFUNCTION("""COMPUTED_VALUE"""),"")</f>
        <v/>
      </c>
      <c r="R24" s="39" t="str">
        <f>IFERROR(__xludf.DUMMYFUNCTION("""COMPUTED_VALUE"""),"")</f>
        <v/>
      </c>
      <c r="S24" s="39" t="str">
        <f>IFERROR(__xludf.DUMMYFUNCTION("""COMPUTED_VALUE"""),"")</f>
        <v/>
      </c>
      <c r="T24" s="39" t="str">
        <f>IFERROR(__xludf.DUMMYFUNCTION("""COMPUTED_VALUE"""),"")</f>
        <v/>
      </c>
      <c r="U24" s="39" t="str">
        <f>IFERROR(__xludf.DUMMYFUNCTION("""COMPUTED_VALUE"""),"")</f>
        <v/>
      </c>
      <c r="V24" s="39" t="str">
        <f>IFERROR(__xludf.DUMMYFUNCTION("""COMPUTED_VALUE"""),"")</f>
        <v/>
      </c>
      <c r="W24" s="39" t="str">
        <f>IFERROR(__xludf.DUMMYFUNCTION("""COMPUTED_VALUE"""),"")</f>
        <v/>
      </c>
      <c r="X24" s="39" t="str">
        <f>IFERROR(__xludf.DUMMYFUNCTION("""COMPUTED_VALUE"""),"b_there_are")</f>
        <v>b_there_are</v>
      </c>
      <c r="Y24" s="39" t="str">
        <f>IFERROR(__xludf.DUMMYFUNCTION("""COMPUTED_VALUE"""),"No")</f>
        <v>No</v>
      </c>
      <c r="Z24" s="39" t="str">
        <f>IFERROR(__xludf.DUMMYFUNCTION("""COMPUTED_VALUE"""),"")</f>
        <v/>
      </c>
      <c r="AA24" s="39" t="str">
        <f>IFERROR(__xludf.DUMMYFUNCTION("""COMPUTED_VALUE"""),"")</f>
        <v/>
      </c>
      <c r="AB24" s="39" t="str">
        <f>IFERROR(__xludf.DUMMYFUNCTION("""COMPUTED_VALUE"""),"")</f>
        <v/>
      </c>
      <c r="AC24" s="39" t="str">
        <f>IFERROR(__xludf.DUMMYFUNCTION("""COMPUTED_VALUE"""),"")</f>
        <v/>
      </c>
      <c r="AD24" s="39" t="str">
        <f>IFERROR(__xludf.DUMMYFUNCTION("""COMPUTED_VALUE"""),"")</f>
        <v/>
      </c>
      <c r="AE24" s="39" t="str">
        <f>IFERROR(__xludf.DUMMYFUNCTION("""COMPUTED_VALUE"""),"")</f>
        <v/>
      </c>
      <c r="AF24" s="39" t="str">
        <f>IFERROR(__xludf.DUMMYFUNCTION("""COMPUTED_VALUE"""),"")</f>
        <v/>
      </c>
      <c r="AG24" s="39" t="str">
        <f>IFERROR(__xludf.DUMMYFUNCTION("""COMPUTED_VALUE"""),"")</f>
        <v/>
      </c>
      <c r="AH24" s="39"/>
      <c r="AI24" s="39"/>
      <c r="AJ24" s="39"/>
      <c r="AK24" s="39"/>
      <c r="AL24" s="39"/>
      <c r="AM24" s="39"/>
      <c r="AN24" s="39"/>
    </row>
    <row r="25" outlineLevel="1">
      <c r="A25" s="39" t="str">
        <f>IFERROR(__xludf.DUMMYFUNCTION("""COMPUTED_VALUE"""),"select_multiple staffs")</f>
        <v>select_multiple staffs</v>
      </c>
      <c r="B25" s="39" t="str">
        <f>IFERROR(__xludf.DUMMYFUNCTION("""COMPUTED_VALUE"""),"MedStaff000")</f>
        <v>MedStaff000</v>
      </c>
      <c r="C25" s="39" t="str">
        <f>IFERROR(__xludf.DUMMYFUNCTION("""COMPUTED_VALUE"""),"12. Medical Staff Total (complete six-monthly)")</f>
        <v>12. Medical Staff Total (complete six-monthly)</v>
      </c>
      <c r="D25" s="39" t="str">
        <f>IFERROR(__xludf.DUMMYFUNCTION("""COMPUTED_VALUE"""),"")</f>
        <v/>
      </c>
      <c r="E25" s="39" t="str">
        <f>IFERROR(__xludf.DUMMYFUNCTION("""COMPUTED_VALUE"""),"")</f>
        <v/>
      </c>
      <c r="F25" s="39">
        <f>IFERROR(__xludf.DUMMYFUNCTION("""COMPUTED_VALUE"""),25.0)</f>
        <v>25</v>
      </c>
      <c r="G25" s="39" t="str">
        <f>IFERROR(__xludf.DUMMYFUNCTION("""COMPUTED_VALUE"""),"")</f>
        <v/>
      </c>
      <c r="H25" s="39">
        <f>IFERROR(__xludf.DUMMYFUNCTION("""COMPUTED_VALUE"""),11.0)</f>
        <v>11</v>
      </c>
      <c r="I25" s="39" t="str">
        <f>IFERROR(__xludf.DUMMYFUNCTION("""COMPUTED_VALUE"""),"")</f>
        <v/>
      </c>
      <c r="J25" s="39" t="str">
        <f>IFERROR(__xludf.DUMMYFUNCTION("""COMPUTED_VALUE"""),"minimal")</f>
        <v>minimal</v>
      </c>
      <c r="K25" s="39" t="b">
        <f>IFERROR(__xludf.DUMMYFUNCTION("""COMPUTED_VALUE"""),TRUE)</f>
        <v>1</v>
      </c>
      <c r="L25" s="37" t="str">
        <f>IFERROR(__xludf.DUMMYFUNCTION("""COMPUTED_VALUE"""),"")</f>
        <v/>
      </c>
      <c r="M25" s="37" t="str">
        <f>IFERROR(__xludf.DUMMYFUNCTION("""COMPUTED_VALUE"""),"")</f>
        <v/>
      </c>
      <c r="N25" s="40" t="str">
        <f>IFERROR(__xludf.DUMMYFUNCTION("""COMPUTED_VALUE"""),"")</f>
        <v/>
      </c>
      <c r="O25" s="39" t="str">
        <f>IFERROR(__xludf.DUMMYFUNCTION("""COMPUTED_VALUE"""),"")</f>
        <v/>
      </c>
      <c r="P25" s="39" t="str">
        <f>IFERROR(__xludf.DUMMYFUNCTION("""COMPUTED_VALUE"""),"")</f>
        <v/>
      </c>
      <c r="Q25" s="39" t="str">
        <f>IFERROR(__xludf.DUMMYFUNCTION("""COMPUTED_VALUE"""),"")</f>
        <v/>
      </c>
      <c r="R25" s="39" t="str">
        <f>IFERROR(__xludf.DUMMYFUNCTION("""COMPUTED_VALUE"""),"")</f>
        <v/>
      </c>
      <c r="S25" s="39" t="str">
        <f>IFERROR(__xludf.DUMMYFUNCTION("""COMPUTED_VALUE"""),"")</f>
        <v/>
      </c>
      <c r="T25" s="39" t="str">
        <f>IFERROR(__xludf.DUMMYFUNCTION("""COMPUTED_VALUE"""),"")</f>
        <v/>
      </c>
      <c r="U25" s="39" t="str">
        <f>IFERROR(__xludf.DUMMYFUNCTION("""COMPUTED_VALUE"""),"")</f>
        <v/>
      </c>
      <c r="V25" s="39" t="str">
        <f>IFERROR(__xludf.DUMMYFUNCTION("""COMPUTED_VALUE"""),"")</f>
        <v/>
      </c>
      <c r="W25" s="39" t="str">
        <f>IFERROR(__xludf.DUMMYFUNCTION("""COMPUTED_VALUE"""),"")</f>
        <v/>
      </c>
      <c r="X25" s="39" t="str">
        <f>IFERROR(__xludf.DUMMYFUNCTION("""COMPUTED_VALUE"""),"medical_sta")</f>
        <v>medical_sta</v>
      </c>
      <c r="Y25" s="39" t="str">
        <f>IFERROR(__xludf.DUMMYFUNCTION("""COMPUTED_VALUE"""),"Yes")</f>
        <v>Yes</v>
      </c>
      <c r="Z25" s="39" t="str">
        <f>IFERROR(__xludf.DUMMYFUNCTION("""COMPUTED_VALUE"""),"staffs")</f>
        <v>staffs</v>
      </c>
      <c r="AA25" s="39" t="str">
        <f>IFERROR(__xludf.DUMMYFUNCTION("""COMPUTED_VALUE"""),"staffs00000")</f>
        <v>staffs00000</v>
      </c>
      <c r="AB25" s="39" t="str">
        <f>IFERROR(__xludf.DUMMYFUNCTION("""COMPUTED_VALUE"""),"TEXT")</f>
        <v>TEXT</v>
      </c>
      <c r="AC25" s="39" t="str">
        <f>IFERROR(__xludf.DUMMYFUNCTION("""COMPUTED_VALUE"""),"")</f>
        <v/>
      </c>
      <c r="AD25" s="39" t="str">
        <f>IFERROR(__xludf.DUMMYFUNCTION("""COMPUTED_VALUE"""),"TEXT")</f>
        <v>TEXT</v>
      </c>
      <c r="AE25" s="39" t="str">
        <f>IFERROR(__xludf.DUMMYFUNCTION("""COMPUTED_VALUE"""),"NONE")</f>
        <v>NONE</v>
      </c>
      <c r="AF25" s="39" t="str">
        <f>IFERROR(__xludf.DUMMYFUNCTION("""COMPUTED_VALUE"""),"")</f>
        <v/>
      </c>
      <c r="AG25" s="39" t="str">
        <f>IFERROR(__xludf.DUMMYFUNCTION("""COMPUTED_VALUE"""),"")</f>
        <v/>
      </c>
      <c r="AH25" s="39"/>
      <c r="AI25" s="39"/>
      <c r="AJ25" s="39"/>
      <c r="AK25" s="39"/>
      <c r="AL25" s="39"/>
      <c r="AM25" s="39"/>
      <c r="AN25" s="39"/>
    </row>
    <row r="26" outlineLevel="1">
      <c r="A26" s="39" t="str">
        <f>IFERROR(__xludf.DUMMYFUNCTION("""COMPUTED_VALUE"""),"integer")</f>
        <v>integer</v>
      </c>
      <c r="B26" s="39" t="str">
        <f>IFERROR(__xludf.DUMMYFUNCTION("""COMPUTED_VALUE"""),"NumbrStaffs")</f>
        <v>NumbrStaffs</v>
      </c>
      <c r="C26" s="39" t="str">
        <f>IFERROR(__xludf.DUMMYFUNCTION("""COMPUTED_VALUE"""),"13. Number of Qualified Staff")</f>
        <v>13. Number of Qualified Staff</v>
      </c>
      <c r="D26" s="39" t="str">
        <f>IFERROR(__xludf.DUMMYFUNCTION("""COMPUTED_VALUE"""),"")</f>
        <v/>
      </c>
      <c r="E26" s="39" t="str">
        <f>IFERROR(__xludf.DUMMYFUNCTION("""COMPUTED_VALUE"""),"")</f>
        <v/>
      </c>
      <c r="F26" s="39">
        <f>IFERROR(__xludf.DUMMYFUNCTION("""COMPUTED_VALUE"""),26.0)</f>
        <v>26</v>
      </c>
      <c r="G26" s="39" t="str">
        <f>IFERROR(__xludf.DUMMYFUNCTION("""COMPUTED_VALUE"""),"")</f>
        <v/>
      </c>
      <c r="H26" s="39">
        <f>IFERROR(__xludf.DUMMYFUNCTION("""COMPUTED_VALUE"""),11.0)</f>
        <v>11</v>
      </c>
      <c r="I26" s="39" t="str">
        <f>IFERROR(__xludf.DUMMYFUNCTION("""COMPUTED_VALUE"""),"")</f>
        <v/>
      </c>
      <c r="J26" s="39" t="str">
        <f>IFERROR(__xludf.DUMMYFUNCTION("""COMPUTED_VALUE"""),"")</f>
        <v/>
      </c>
      <c r="K26" s="39" t="b">
        <f>IFERROR(__xludf.DUMMYFUNCTION("""COMPUTED_VALUE"""),TRUE)</f>
        <v>1</v>
      </c>
      <c r="L26" s="37" t="str">
        <f>IFERROR(__xludf.DUMMYFUNCTION("""COMPUTED_VALUE"""),"")</f>
        <v/>
      </c>
      <c r="M26" s="37" t="str">
        <f>IFERROR(__xludf.DUMMYFUNCTION("""COMPUTED_VALUE"""),"")</f>
        <v/>
      </c>
      <c r="N26" s="40" t="str">
        <f>IFERROR(__xludf.DUMMYFUNCTION("""COMPUTED_VALUE"""),"")</f>
        <v/>
      </c>
      <c r="O26" s="39" t="str">
        <f>IFERROR(__xludf.DUMMYFUNCTION("""COMPUTED_VALUE"""),"")</f>
        <v/>
      </c>
      <c r="P26" s="39" t="str">
        <f>IFERROR(__xludf.DUMMYFUNCTION("""COMPUTED_VALUE"""),"")</f>
        <v/>
      </c>
      <c r="Q26" s="39" t="str">
        <f>IFERROR(__xludf.DUMMYFUNCTION("""COMPUTED_VALUE"""),"")</f>
        <v/>
      </c>
      <c r="R26" s="39" t="str">
        <f>IFERROR(__xludf.DUMMYFUNCTION("""COMPUTED_VALUE"""),"Enter a positive integer")</f>
        <v>Enter a positive integer</v>
      </c>
      <c r="S26" s="39" t="str">
        <f>IFERROR(__xludf.DUMMYFUNCTION("""COMPUTED_VALUE"""),".&gt;=0")</f>
        <v>.&gt;=0</v>
      </c>
      <c r="T26" s="39" t="str">
        <f>IFERROR(__xludf.DUMMYFUNCTION("""COMPUTED_VALUE"""),"")</f>
        <v/>
      </c>
      <c r="U26" s="39" t="str">
        <f>IFERROR(__xludf.DUMMYFUNCTION("""COMPUTED_VALUE"""),"")</f>
        <v/>
      </c>
      <c r="V26" s="39" t="str">
        <f>IFERROR(__xludf.DUMMYFUNCTION("""COMPUTED_VALUE"""),"")</f>
        <v/>
      </c>
      <c r="W26" s="39" t="str">
        <f>IFERROR(__xludf.DUMMYFUNCTION("""COMPUTED_VALUE"""),"")</f>
        <v/>
      </c>
      <c r="X26" s="39" t="str">
        <f>IFERROR(__xludf.DUMMYFUNCTION("""COMPUTED_VALUE"""),"number_of_q")</f>
        <v>number_of_q</v>
      </c>
      <c r="Y26" s="39" t="str">
        <f>IFERROR(__xludf.DUMMYFUNCTION("""COMPUTED_VALUE"""),"Yes")</f>
        <v>Yes</v>
      </c>
      <c r="Z26" s="39" t="str">
        <f>IFERROR(__xludf.DUMMYFUNCTION("""COMPUTED_VALUE"""),"")</f>
        <v/>
      </c>
      <c r="AA26" s="39" t="str">
        <f>IFERROR(__xludf.DUMMYFUNCTION("""COMPUTED_VALUE"""),"")</f>
        <v/>
      </c>
      <c r="AB26" s="39" t="str">
        <f>IFERROR(__xludf.DUMMYFUNCTION("""COMPUTED_VALUE"""),"")</f>
        <v/>
      </c>
      <c r="AC26" s="39" t="str">
        <f>IFERROR(__xludf.DUMMYFUNCTION("""COMPUTED_VALUE"""),"INTEGER_ZERO_OR_POSITIVE")</f>
        <v>INTEGER_ZERO_OR_POSITIVE</v>
      </c>
      <c r="AD26" s="39" t="str">
        <f>IFERROR(__xludf.DUMMYFUNCTION("""COMPUTED_VALUE"""),"INTEGER_ZERO_OR_POSITIVE")</f>
        <v>INTEGER_ZERO_OR_POSITIVE</v>
      </c>
      <c r="AE26" s="39" t="str">
        <f>IFERROR(__xludf.DUMMYFUNCTION("""COMPUTED_VALUE"""),"SUM")</f>
        <v>SUM</v>
      </c>
      <c r="AF26" s="39" t="b">
        <f>IFERROR(__xludf.DUMMYFUNCTION("""COMPUTED_VALUE"""),TRUE)</f>
        <v>1</v>
      </c>
      <c r="AG26" s="39" t="str">
        <f>IFERROR(__xludf.DUMMYFUNCTION("""COMPUTED_VALUE"""),"")</f>
        <v/>
      </c>
      <c r="AH26" s="39"/>
      <c r="AI26" s="39"/>
      <c r="AJ26" s="39"/>
      <c r="AK26" s="39"/>
      <c r="AL26" s="39"/>
      <c r="AM26" s="39"/>
      <c r="AN26" s="39"/>
    </row>
    <row r="27" outlineLevel="1">
      <c r="A27" s="39" t="str">
        <f>IFERROR(__xludf.DUMMYFUNCTION("""COMPUTED_VALUE"""),"end_group")</f>
        <v>end_group</v>
      </c>
      <c r="B27" s="39" t="str">
        <f>IFERROR(__xludf.DUMMYFUNCTION("""COMPUTED_VALUE"""),"")</f>
        <v/>
      </c>
      <c r="C27" s="39" t="str">
        <f>IFERROR(__xludf.DUMMYFUNCTION("""COMPUTED_VALUE"""),"")</f>
        <v/>
      </c>
      <c r="D27" s="39" t="str">
        <f>IFERROR(__xludf.DUMMYFUNCTION("""COMPUTED_VALUE"""),"")</f>
        <v/>
      </c>
      <c r="E27" s="39" t="str">
        <f>IFERROR(__xludf.DUMMYFUNCTION("""COMPUTED_VALUE"""),"")</f>
        <v/>
      </c>
      <c r="F27" s="39">
        <f>IFERROR(__xludf.DUMMYFUNCTION("""COMPUTED_VALUE"""),27.0)</f>
        <v>27</v>
      </c>
      <c r="G27" s="39" t="str">
        <f>IFERROR(__xludf.DUMMYFUNCTION("""COMPUTED_VALUE"""),"")</f>
        <v/>
      </c>
      <c r="H27" s="39" t="str">
        <f>IFERROR(__xludf.DUMMYFUNCTION("""COMPUTED_VALUE"""),"")</f>
        <v/>
      </c>
      <c r="I27" s="39" t="str">
        <f>IFERROR(__xludf.DUMMYFUNCTION("""COMPUTED_VALUE"""),"")</f>
        <v/>
      </c>
      <c r="J27" s="39" t="str">
        <f>IFERROR(__xludf.DUMMYFUNCTION("""COMPUTED_VALUE"""),"")</f>
        <v/>
      </c>
      <c r="K27" s="39" t="str">
        <f>IFERROR(__xludf.DUMMYFUNCTION("""COMPUTED_VALUE"""),"")</f>
        <v/>
      </c>
      <c r="L27" s="37" t="str">
        <f>IFERROR(__xludf.DUMMYFUNCTION("""COMPUTED_VALUE"""),"")</f>
        <v/>
      </c>
      <c r="M27" s="37" t="str">
        <f>IFERROR(__xludf.DUMMYFUNCTION("""COMPUTED_VALUE"""),"")</f>
        <v/>
      </c>
      <c r="N27" s="39" t="str">
        <f>IFERROR(__xludf.DUMMYFUNCTION("""COMPUTED_VALUE"""),"")</f>
        <v/>
      </c>
      <c r="O27" s="39" t="str">
        <f>IFERROR(__xludf.DUMMYFUNCTION("""COMPUTED_VALUE"""),"")</f>
        <v/>
      </c>
      <c r="P27" s="39" t="str">
        <f>IFERROR(__xludf.DUMMYFUNCTION("""COMPUTED_VALUE"""),"")</f>
        <v/>
      </c>
      <c r="Q27" s="39" t="str">
        <f>IFERROR(__xludf.DUMMYFUNCTION("""COMPUTED_VALUE"""),"")</f>
        <v/>
      </c>
      <c r="R27" s="39" t="str">
        <f>IFERROR(__xludf.DUMMYFUNCTION("""COMPUTED_VALUE"""),"")</f>
        <v/>
      </c>
      <c r="S27" s="39" t="str">
        <f>IFERROR(__xludf.DUMMYFUNCTION("""COMPUTED_VALUE"""),"")</f>
        <v/>
      </c>
      <c r="T27" s="39" t="str">
        <f>IFERROR(__xludf.DUMMYFUNCTION("""COMPUTED_VALUE"""),"")</f>
        <v/>
      </c>
      <c r="U27" s="39" t="str">
        <f>IFERROR(__xludf.DUMMYFUNCTION("""COMPUTED_VALUE"""),"")</f>
        <v/>
      </c>
      <c r="V27" s="39" t="str">
        <f>IFERROR(__xludf.DUMMYFUNCTION("""COMPUTED_VALUE"""),"")</f>
        <v/>
      </c>
      <c r="W27" s="39" t="str">
        <f>IFERROR(__xludf.DUMMYFUNCTION("""COMPUTED_VALUE"""),"")</f>
        <v/>
      </c>
      <c r="X27" s="39" t="str">
        <f>IFERROR(__xludf.DUMMYFUNCTION("""COMPUTED_VALUE"""),"")</f>
        <v/>
      </c>
      <c r="Y27" s="39" t="str">
        <f>IFERROR(__xludf.DUMMYFUNCTION("""COMPUTED_VALUE"""),"No")</f>
        <v>No</v>
      </c>
      <c r="Z27" s="39" t="str">
        <f>IFERROR(__xludf.DUMMYFUNCTION("""COMPUTED_VALUE"""),"")</f>
        <v/>
      </c>
      <c r="AA27" s="39" t="str">
        <f>IFERROR(__xludf.DUMMYFUNCTION("""COMPUTED_VALUE"""),"")</f>
        <v/>
      </c>
      <c r="AB27" s="39" t="str">
        <f>IFERROR(__xludf.DUMMYFUNCTION("""COMPUTED_VALUE"""),"")</f>
        <v/>
      </c>
      <c r="AC27" s="39" t="str">
        <f>IFERROR(__xludf.DUMMYFUNCTION("""COMPUTED_VALUE"""),"")</f>
        <v/>
      </c>
      <c r="AD27" s="39" t="str">
        <f>IFERROR(__xludf.DUMMYFUNCTION("""COMPUTED_VALUE"""),"")</f>
        <v/>
      </c>
      <c r="AE27" s="39" t="str">
        <f>IFERROR(__xludf.DUMMYFUNCTION("""COMPUTED_VALUE"""),"")</f>
        <v/>
      </c>
      <c r="AF27" s="39" t="str">
        <f>IFERROR(__xludf.DUMMYFUNCTION("""COMPUTED_VALUE"""),"")</f>
        <v/>
      </c>
      <c r="AG27" s="39" t="str">
        <f>IFERROR(__xludf.DUMMYFUNCTION("""COMPUTED_VALUE"""),"")</f>
        <v/>
      </c>
      <c r="AH27" s="39"/>
      <c r="AI27" s="39"/>
      <c r="AJ27" s="39"/>
      <c r="AK27" s="39"/>
      <c r="AL27" s="39"/>
      <c r="AM27" s="39"/>
      <c r="AN27" s="39"/>
    </row>
    <row r="28" outlineLevel="1">
      <c r="A28" s="39" t="str">
        <f>IFERROR(__xludf.DUMMYFUNCTION("""COMPUTED_VALUE"""),"begin_repeat")</f>
        <v>begin_repeat</v>
      </c>
      <c r="B28" s="39" t="str">
        <f>IFERROR(__xludf.DUMMYFUNCTION("""COMPUTED_VALUE"""),"NumStafQual")</f>
        <v>NumStafQual</v>
      </c>
      <c r="C28" s="39" t="str">
        <f>IFERROR(__xludf.DUMMYFUNCTION("""COMPUTED_VALUE"""),"")</f>
        <v/>
      </c>
      <c r="D28" s="39" t="str">
        <f>IFERROR(__xludf.DUMMYFUNCTION("""COMPUTED_VALUE"""),"")</f>
        <v/>
      </c>
      <c r="E28" s="39" t="str">
        <f>IFERROR(__xludf.DUMMYFUNCTION("""COMPUTED_VALUE"""),"")</f>
        <v/>
      </c>
      <c r="F28" s="39">
        <f>IFERROR(__xludf.DUMMYFUNCTION("""COMPUTED_VALUE"""),28.0)</f>
        <v>28</v>
      </c>
      <c r="G28" s="39" t="str">
        <f>IFERROR(__xludf.DUMMYFUNCTION("""COMPUTED_VALUE"""),"")</f>
        <v/>
      </c>
      <c r="H28" s="39">
        <f>IFERROR(__xludf.DUMMYFUNCTION("""COMPUTED_VALUE"""),11.0)</f>
        <v>11</v>
      </c>
      <c r="I28" s="39" t="str">
        <f>IFERROR(__xludf.DUMMYFUNCTION("""COMPUTED_VALUE"""),"")</f>
        <v/>
      </c>
      <c r="J28" s="39" t="str">
        <f>IFERROR(__xludf.DUMMYFUNCTION("""COMPUTED_VALUE"""),"")</f>
        <v/>
      </c>
      <c r="K28" s="39" t="str">
        <f>IFERROR(__xludf.DUMMYFUNCTION("""COMPUTED_VALUE"""),"")</f>
        <v/>
      </c>
      <c r="L28" s="37" t="str">
        <f>IFERROR(__xludf.DUMMYFUNCTION("""COMPUTED_VALUE"""),"")</f>
        <v/>
      </c>
      <c r="M28" s="37" t="str">
        <f>IFERROR(__xludf.DUMMYFUNCTION("""COMPUTED_VALUE"""),"")</f>
        <v/>
      </c>
      <c r="N28" s="40" t="str">
        <f>IFERROR(__xludf.DUMMYFUNCTION("""COMPUTED_VALUE"""),"")</f>
        <v/>
      </c>
      <c r="O28" s="39" t="str">
        <f>IFERROR(__xludf.DUMMYFUNCTION("""COMPUTED_VALUE"""),"")</f>
        <v/>
      </c>
      <c r="P28" s="39" t="str">
        <f>IFERROR(__xludf.DUMMYFUNCTION("""COMPUTED_VALUE"""),"")</f>
        <v/>
      </c>
      <c r="Q28" s="39" t="str">
        <f>IFERROR(__xludf.DUMMYFUNCTION("""COMPUTED_VALUE"""),"count-selected(${MedStaff000})")</f>
        <v>count-selected(${MedStaff000})</v>
      </c>
      <c r="R28" s="39" t="str">
        <f>IFERROR(__xludf.DUMMYFUNCTION("""COMPUTED_VALUE"""),"")</f>
        <v/>
      </c>
      <c r="S28" s="39" t="str">
        <f>IFERROR(__xludf.DUMMYFUNCTION("""COMPUTED_VALUE"""),"")</f>
        <v/>
      </c>
      <c r="T28" s="39" t="str">
        <f>IFERROR(__xludf.DUMMYFUNCTION("""COMPUTED_VALUE"""),"")</f>
        <v/>
      </c>
      <c r="U28" s="39" t="str">
        <f>IFERROR(__xludf.DUMMYFUNCTION("""COMPUTED_VALUE"""),"")</f>
        <v/>
      </c>
      <c r="V28" s="39" t="str">
        <f>IFERROR(__xludf.DUMMYFUNCTION("""COMPUTED_VALUE"""),"")</f>
        <v/>
      </c>
      <c r="W28" s="39" t="str">
        <f>IFERROR(__xludf.DUMMYFUNCTION("""COMPUTED_VALUE"""),"")</f>
        <v/>
      </c>
      <c r="X28" s="39" t="str">
        <f>IFERROR(__xludf.DUMMYFUNCTION("""COMPUTED_VALUE"""),"")</f>
        <v/>
      </c>
      <c r="Y28" s="39" t="str">
        <f>IFERROR(__xludf.DUMMYFUNCTION("""COMPUTED_VALUE"""),"No")</f>
        <v>No</v>
      </c>
      <c r="Z28" s="39" t="str">
        <f>IFERROR(__xludf.DUMMYFUNCTION("""COMPUTED_VALUE"""),"")</f>
        <v/>
      </c>
      <c r="AA28" s="39" t="str">
        <f>IFERROR(__xludf.DUMMYFUNCTION("""COMPUTED_VALUE"""),"")</f>
        <v/>
      </c>
      <c r="AB28" s="39" t="str">
        <f>IFERROR(__xludf.DUMMYFUNCTION("""COMPUTED_VALUE"""),"")</f>
        <v/>
      </c>
      <c r="AC28" s="39" t="str">
        <f>IFERROR(__xludf.DUMMYFUNCTION("""COMPUTED_VALUE"""),"")</f>
        <v/>
      </c>
      <c r="AD28" s="39" t="str">
        <f>IFERROR(__xludf.DUMMYFUNCTION("""COMPUTED_VALUE"""),"")</f>
        <v/>
      </c>
      <c r="AE28" s="39" t="str">
        <f>IFERROR(__xludf.DUMMYFUNCTION("""COMPUTED_VALUE"""),"")</f>
        <v/>
      </c>
      <c r="AF28" s="39" t="str">
        <f>IFERROR(__xludf.DUMMYFUNCTION("""COMPUTED_VALUE"""),"")</f>
        <v/>
      </c>
      <c r="AG28" s="39" t="str">
        <f>IFERROR(__xludf.DUMMYFUNCTION("""COMPUTED_VALUE"""),"")</f>
        <v/>
      </c>
      <c r="AH28" s="39"/>
      <c r="AI28" s="39"/>
      <c r="AJ28" s="39"/>
      <c r="AK28" s="39"/>
      <c r="AL28" s="39"/>
      <c r="AM28" s="39"/>
      <c r="AN28" s="39"/>
    </row>
    <row r="29">
      <c r="A29" s="39" t="str">
        <f>IFERROR(__xludf.DUMMYFUNCTION("""COMPUTED_VALUE"""),"calculate")</f>
        <v>calculate</v>
      </c>
      <c r="B29" s="39" t="str">
        <f>IFERROR(__xludf.DUMMYFUNCTION("""COMPUTED_VALUE"""),"CalcStaffs0")</f>
        <v>CalcStaffs0</v>
      </c>
      <c r="C29" s="39" t="str">
        <f>IFERROR(__xludf.DUMMYFUNCTION("""COMPUTED_VALUE"""),"Total staff per qualification")</f>
        <v>Total staff per qualification</v>
      </c>
      <c r="D29" s="39" t="str">
        <f>IFERROR(__xludf.DUMMYFUNCTION("""COMPUTED_VALUE"""),"")</f>
        <v/>
      </c>
      <c r="E29" s="39" t="str">
        <f>IFERROR(__xludf.DUMMYFUNCTION("""COMPUTED_VALUE"""),"")</f>
        <v/>
      </c>
      <c r="F29" s="39">
        <f>IFERROR(__xludf.DUMMYFUNCTION("""COMPUTED_VALUE"""),29.0)</f>
        <v>29</v>
      </c>
      <c r="G29" s="39" t="str">
        <f>IFERROR(__xludf.DUMMYFUNCTION("""COMPUTED_VALUE"""),"")</f>
        <v/>
      </c>
      <c r="H29" s="39">
        <f>IFERROR(__xludf.DUMMYFUNCTION("""COMPUTED_VALUE"""),11.0)</f>
        <v>11</v>
      </c>
      <c r="I29" s="39" t="str">
        <f>IFERROR(__xludf.DUMMYFUNCTION("""COMPUTED_VALUE"""),"")</f>
        <v/>
      </c>
      <c r="J29" s="39" t="str">
        <f>IFERROR(__xludf.DUMMYFUNCTION("""COMPUTED_VALUE"""),"")</f>
        <v/>
      </c>
      <c r="K29" s="39" t="str">
        <f>IFERROR(__xludf.DUMMYFUNCTION("""COMPUTED_VALUE"""),"")</f>
        <v/>
      </c>
      <c r="L29" s="37" t="str">
        <f>IFERROR(__xludf.DUMMYFUNCTION("""COMPUTED_VALUE"""),"")</f>
        <v/>
      </c>
      <c r="M29" s="37" t="str">
        <f>IFERROR(__xludf.DUMMYFUNCTION("""COMPUTED_VALUE"""),"")</f>
        <v/>
      </c>
      <c r="N29" s="40" t="str">
        <f>IFERROR(__xludf.DUMMYFUNCTION("""COMPUTED_VALUE"""),"")</f>
        <v/>
      </c>
      <c r="O29" s="39" t="str">
        <f>IFERROR(__xludf.DUMMYFUNCTION("""COMPUTED_VALUE"""),"")</f>
        <v/>
      </c>
      <c r="P29" s="39" t="str">
        <f>IFERROR(__xludf.DUMMYFUNCTION("""COMPUTED_VALUE"""),"${NumbrStaffs} div ${TotalPopul0} * 2000")</f>
        <v>${NumbrStaffs} div ${TotalPopul0} * 2000</v>
      </c>
      <c r="Q29" s="39" t="str">
        <f>IFERROR(__xludf.DUMMYFUNCTION("""COMPUTED_VALUE"""),"")</f>
        <v/>
      </c>
      <c r="R29" s="39" t="str">
        <f>IFERROR(__xludf.DUMMYFUNCTION("""COMPUTED_VALUE"""),"")</f>
        <v/>
      </c>
      <c r="S29" s="39" t="str">
        <f>IFERROR(__xludf.DUMMYFUNCTION("""COMPUTED_VALUE"""),"")</f>
        <v/>
      </c>
      <c r="T29" s="39" t="str">
        <f>IFERROR(__xludf.DUMMYFUNCTION("""COMPUTED_VALUE"""),"")</f>
        <v/>
      </c>
      <c r="U29" s="39" t="str">
        <f>IFERROR(__xludf.DUMMYFUNCTION("""COMPUTED_VALUE"""),"")</f>
        <v/>
      </c>
      <c r="V29" s="39" t="str">
        <f>IFERROR(__xludf.DUMMYFUNCTION("""COMPUTED_VALUE"""),"")</f>
        <v/>
      </c>
      <c r="W29" s="39" t="str">
        <f>IFERROR(__xludf.DUMMYFUNCTION("""COMPUTED_VALUE"""),"")</f>
        <v/>
      </c>
      <c r="X29" s="39" t="str">
        <f>IFERROR(__xludf.DUMMYFUNCTION("""COMPUTED_VALUE"""),"total_staff")</f>
        <v>total_staff</v>
      </c>
      <c r="Y29" s="39" t="str">
        <f>IFERROR(__xludf.DUMMYFUNCTION("""COMPUTED_VALUE"""),"Yes")</f>
        <v>Yes</v>
      </c>
      <c r="Z29" s="39" t="str">
        <f>IFERROR(__xludf.DUMMYFUNCTION("""COMPUTED_VALUE"""),"")</f>
        <v/>
      </c>
      <c r="AA29" s="39" t="str">
        <f>IFERROR(__xludf.DUMMYFUNCTION("""COMPUTED_VALUE"""),"")</f>
        <v/>
      </c>
      <c r="AB29" s="39" t="str">
        <f>IFERROR(__xludf.DUMMYFUNCTION("""COMPUTED_VALUE"""),"")</f>
        <v/>
      </c>
      <c r="AC29" s="39" t="str">
        <f>IFERROR(__xludf.DUMMYFUNCTION("""COMPUTED_VALUE"""),"INTEGER_ZERO_OR_POSITIVE")</f>
        <v>INTEGER_ZERO_OR_POSITIVE</v>
      </c>
      <c r="AD29" s="39" t="str">
        <f>IFERROR(__xludf.DUMMYFUNCTION("""COMPUTED_VALUE"""),"INTEGER_ZERO_OR_POSITIVE")</f>
        <v>INTEGER_ZERO_OR_POSITIVE</v>
      </c>
      <c r="AE29" s="39" t="str">
        <f>IFERROR(__xludf.DUMMYFUNCTION("""COMPUTED_VALUE"""),"SUM")</f>
        <v>SUM</v>
      </c>
      <c r="AF29" s="39" t="b">
        <f>IFERROR(__xludf.DUMMYFUNCTION("""COMPUTED_VALUE"""),TRUE)</f>
        <v>1</v>
      </c>
      <c r="AG29" s="39" t="str">
        <f>IFERROR(__xludf.DUMMYFUNCTION("""COMPUTED_VALUE"""),"")</f>
        <v/>
      </c>
      <c r="AH29" s="39"/>
      <c r="AI29" s="39"/>
      <c r="AJ29" s="39"/>
      <c r="AK29" s="39"/>
      <c r="AL29" s="39"/>
      <c r="AM29" s="39"/>
      <c r="AN29" s="39"/>
    </row>
    <row r="30">
      <c r="A30" s="39" t="str">
        <f>IFERROR(__xludf.DUMMYFUNCTION("""COMPUTED_VALUE"""),"note")</f>
        <v>note</v>
      </c>
      <c r="B30" s="39" t="str">
        <f>IFERROR(__xludf.DUMMYFUNCTION("""COMPUTED_VALUE"""),"NoteStaffs0")</f>
        <v>NoteStaffs0</v>
      </c>
      <c r="C30" s="39" t="str">
        <f>IFERROR(__xludf.DUMMYFUNCTION("""COMPUTED_VALUE"""),"b. There are: ${CalcStaffs0} qualified staff per 2000 inhabitants")</f>
        <v>b. There are: ${CalcStaffs0} qualified staff per 2000 inhabitants</v>
      </c>
      <c r="D30" s="39" t="str">
        <f>IFERROR(__xludf.DUMMYFUNCTION("""COMPUTED_VALUE"""),"")</f>
        <v/>
      </c>
      <c r="E30" s="39" t="str">
        <f>IFERROR(__xludf.DUMMYFUNCTION("""COMPUTED_VALUE"""),"")</f>
        <v/>
      </c>
      <c r="F30" s="39">
        <f>IFERROR(__xludf.DUMMYFUNCTION("""COMPUTED_VALUE"""),30.0)</f>
        <v>30</v>
      </c>
      <c r="G30" s="39" t="str">
        <f>IFERROR(__xludf.DUMMYFUNCTION("""COMPUTED_VALUE"""),"")</f>
        <v/>
      </c>
      <c r="H30" s="39">
        <f>IFERROR(__xludf.DUMMYFUNCTION("""COMPUTED_VALUE"""),11.0)</f>
        <v>11</v>
      </c>
      <c r="I30" s="39" t="str">
        <f>IFERROR(__xludf.DUMMYFUNCTION("""COMPUTED_VALUE"""),"")</f>
        <v/>
      </c>
      <c r="J30" s="39" t="str">
        <f>IFERROR(__xludf.DUMMYFUNCTION("""COMPUTED_VALUE"""),"")</f>
        <v/>
      </c>
      <c r="K30" s="39" t="str">
        <f>IFERROR(__xludf.DUMMYFUNCTION("""COMPUTED_VALUE"""),"")</f>
        <v/>
      </c>
      <c r="L30" s="37" t="str">
        <f>IFERROR(__xludf.DUMMYFUNCTION("""COMPUTED_VALUE"""),"")</f>
        <v/>
      </c>
      <c r="M30" s="37" t="str">
        <f>IFERROR(__xludf.DUMMYFUNCTION("""COMPUTED_VALUE"""),"")</f>
        <v/>
      </c>
      <c r="N30" s="40" t="str">
        <f>IFERROR(__xludf.DUMMYFUNCTION("""COMPUTED_VALUE"""),"")</f>
        <v/>
      </c>
      <c r="O30" s="39" t="str">
        <f>IFERROR(__xludf.DUMMYFUNCTION("""COMPUTED_VALUE"""),"")</f>
        <v/>
      </c>
      <c r="P30" s="39" t="str">
        <f>IFERROR(__xludf.DUMMYFUNCTION("""COMPUTED_VALUE"""),"")</f>
        <v/>
      </c>
      <c r="Q30" s="39" t="str">
        <f>IFERROR(__xludf.DUMMYFUNCTION("""COMPUTED_VALUE"""),"")</f>
        <v/>
      </c>
      <c r="R30" s="39" t="str">
        <f>IFERROR(__xludf.DUMMYFUNCTION("""COMPUTED_VALUE"""),"")</f>
        <v/>
      </c>
      <c r="S30" s="39" t="str">
        <f>IFERROR(__xludf.DUMMYFUNCTION("""COMPUTED_VALUE"""),"")</f>
        <v/>
      </c>
      <c r="T30" s="39" t="str">
        <f>IFERROR(__xludf.DUMMYFUNCTION("""COMPUTED_VALUE"""),"")</f>
        <v/>
      </c>
      <c r="U30" s="39" t="str">
        <f>IFERROR(__xludf.DUMMYFUNCTION("""COMPUTED_VALUE"""),"")</f>
        <v/>
      </c>
      <c r="V30" s="39" t="str">
        <f>IFERROR(__xludf.DUMMYFUNCTION("""COMPUTED_VALUE"""),"")</f>
        <v/>
      </c>
      <c r="W30" s="39" t="str">
        <f>IFERROR(__xludf.DUMMYFUNCTION("""COMPUTED_VALUE"""),"")</f>
        <v/>
      </c>
      <c r="X30" s="39" t="str">
        <f>IFERROR(__xludf.DUMMYFUNCTION("""COMPUTED_VALUE"""),"b_there_are")</f>
        <v>b_there_are</v>
      </c>
      <c r="Y30" s="39" t="str">
        <f>IFERROR(__xludf.DUMMYFUNCTION("""COMPUTED_VALUE"""),"No")</f>
        <v>No</v>
      </c>
      <c r="Z30" s="39" t="str">
        <f>IFERROR(__xludf.DUMMYFUNCTION("""COMPUTED_VALUE"""),"")</f>
        <v/>
      </c>
      <c r="AA30" s="39" t="str">
        <f>IFERROR(__xludf.DUMMYFUNCTION("""COMPUTED_VALUE"""),"")</f>
        <v/>
      </c>
      <c r="AB30" s="39" t="str">
        <f>IFERROR(__xludf.DUMMYFUNCTION("""COMPUTED_VALUE"""),"")</f>
        <v/>
      </c>
      <c r="AC30" s="39" t="str">
        <f>IFERROR(__xludf.DUMMYFUNCTION("""COMPUTED_VALUE"""),"")</f>
        <v/>
      </c>
      <c r="AD30" s="39" t="str">
        <f>IFERROR(__xludf.DUMMYFUNCTION("""COMPUTED_VALUE"""),"")</f>
        <v/>
      </c>
      <c r="AE30" s="39" t="str">
        <f>IFERROR(__xludf.DUMMYFUNCTION("""COMPUTED_VALUE"""),"")</f>
        <v/>
      </c>
      <c r="AF30" s="39" t="str">
        <f>IFERROR(__xludf.DUMMYFUNCTION("""COMPUTED_VALUE"""),"")</f>
        <v/>
      </c>
      <c r="AG30" s="39" t="str">
        <f>IFERROR(__xludf.DUMMYFUNCTION("""COMPUTED_VALUE"""),"")</f>
        <v/>
      </c>
      <c r="AH30" s="39"/>
      <c r="AI30" s="39"/>
      <c r="AJ30" s="39"/>
      <c r="AK30" s="39"/>
      <c r="AL30" s="39"/>
      <c r="AM30" s="39"/>
      <c r="AN30" s="39"/>
    </row>
    <row r="31">
      <c r="A31" s="39" t="str">
        <f>IFERROR(__xludf.DUMMYFUNCTION("""COMPUTED_VALUE"""),"select_multiple non_medical or_other")</f>
        <v>select_multiple non_medical or_other</v>
      </c>
      <c r="B31" s="39" t="str">
        <f>IFERROR(__xludf.DUMMYFUNCTION("""COMPUTED_VALUE"""),"NonMedStaff")</f>
        <v>NonMedStaff</v>
      </c>
      <c r="C31" s="39" t="str">
        <f>IFERROR(__xludf.DUMMYFUNCTION("""COMPUTED_VALUE"""),"15. Non-Medical Staff Total (complete six-monthly)")</f>
        <v>15. Non-Medical Staff Total (complete six-monthly)</v>
      </c>
      <c r="D31" s="39" t="str">
        <f>IFERROR(__xludf.DUMMYFUNCTION("""COMPUTED_VALUE"""),"")</f>
        <v/>
      </c>
      <c r="E31" s="39" t="str">
        <f>IFERROR(__xludf.DUMMYFUNCTION("""COMPUTED_VALUE"""),"")</f>
        <v/>
      </c>
      <c r="F31" s="39">
        <f>IFERROR(__xludf.DUMMYFUNCTION("""COMPUTED_VALUE"""),31.0)</f>
        <v>31</v>
      </c>
      <c r="G31" s="39" t="str">
        <f>IFERROR(__xludf.DUMMYFUNCTION("""COMPUTED_VALUE"""),"")</f>
        <v/>
      </c>
      <c r="H31" s="39">
        <f>IFERROR(__xludf.DUMMYFUNCTION("""COMPUTED_VALUE"""),11.0)</f>
        <v>11</v>
      </c>
      <c r="I31" s="39" t="str">
        <f>IFERROR(__xludf.DUMMYFUNCTION("""COMPUTED_VALUE"""),"")</f>
        <v/>
      </c>
      <c r="J31" s="39" t="str">
        <f>IFERROR(__xludf.DUMMYFUNCTION("""COMPUTED_VALUE"""),"minimal")</f>
        <v>minimal</v>
      </c>
      <c r="K31" s="39" t="b">
        <f>IFERROR(__xludf.DUMMYFUNCTION("""COMPUTED_VALUE"""),TRUE)</f>
        <v>1</v>
      </c>
      <c r="L31" s="37" t="str">
        <f>IFERROR(__xludf.DUMMYFUNCTION("""COMPUTED_VALUE"""),"")</f>
        <v/>
      </c>
      <c r="M31" s="37" t="str">
        <f>IFERROR(__xludf.DUMMYFUNCTION("""COMPUTED_VALUE"""),"")</f>
        <v/>
      </c>
      <c r="N31" s="40" t="str">
        <f>IFERROR(__xludf.DUMMYFUNCTION("""COMPUTED_VALUE"""),"")</f>
        <v/>
      </c>
      <c r="O31" s="39" t="str">
        <f>IFERROR(__xludf.DUMMYFUNCTION("""COMPUTED_VALUE"""),"")</f>
        <v/>
      </c>
      <c r="P31" s="39" t="str">
        <f>IFERROR(__xludf.DUMMYFUNCTION("""COMPUTED_VALUE"""),"")</f>
        <v/>
      </c>
      <c r="Q31" s="39" t="str">
        <f>IFERROR(__xludf.DUMMYFUNCTION("""COMPUTED_VALUE"""),"")</f>
        <v/>
      </c>
      <c r="R31" s="39" t="str">
        <f>IFERROR(__xludf.DUMMYFUNCTION("""COMPUTED_VALUE"""),"")</f>
        <v/>
      </c>
      <c r="S31" s="39" t="str">
        <f>IFERROR(__xludf.DUMMYFUNCTION("""COMPUTED_VALUE"""),"")</f>
        <v/>
      </c>
      <c r="T31" s="39" t="str">
        <f>IFERROR(__xludf.DUMMYFUNCTION("""COMPUTED_VALUE"""),"")</f>
        <v/>
      </c>
      <c r="U31" s="39" t="str">
        <f>IFERROR(__xludf.DUMMYFUNCTION("""COMPUTED_VALUE"""),"")</f>
        <v/>
      </c>
      <c r="V31" s="39" t="str">
        <f>IFERROR(__xludf.DUMMYFUNCTION("""COMPUTED_VALUE"""),"")</f>
        <v/>
      </c>
      <c r="W31" s="39" t="str">
        <f>IFERROR(__xludf.DUMMYFUNCTION("""COMPUTED_VALUE"""),"")</f>
        <v/>
      </c>
      <c r="X31" s="39" t="str">
        <f>IFERROR(__xludf.DUMMYFUNCTION("""COMPUTED_VALUE"""),"non_medical")</f>
        <v>non_medical</v>
      </c>
      <c r="Y31" s="39" t="str">
        <f>IFERROR(__xludf.DUMMYFUNCTION("""COMPUTED_VALUE"""),"Yes")</f>
        <v>Yes</v>
      </c>
      <c r="Z31" s="39" t="str">
        <f>IFERROR(__xludf.DUMMYFUNCTION("""COMPUTED_VALUE"""),"non_medical")</f>
        <v>non_medical</v>
      </c>
      <c r="AA31" s="39" t="str">
        <f>IFERROR(__xludf.DUMMYFUNCTION("""COMPUTED_VALUE"""),"nonmedica00")</f>
        <v>nonmedica00</v>
      </c>
      <c r="AB31" s="39" t="str">
        <f>IFERROR(__xludf.DUMMYFUNCTION("""COMPUTED_VALUE"""),"TEXT")</f>
        <v>TEXT</v>
      </c>
      <c r="AC31" s="39" t="str">
        <f>IFERROR(__xludf.DUMMYFUNCTION("""COMPUTED_VALUE"""),"")</f>
        <v/>
      </c>
      <c r="AD31" s="39" t="str">
        <f>IFERROR(__xludf.DUMMYFUNCTION("""COMPUTED_VALUE"""),"TEXT")</f>
        <v>TEXT</v>
      </c>
      <c r="AE31" s="39" t="str">
        <f>IFERROR(__xludf.DUMMYFUNCTION("""COMPUTED_VALUE"""),"NONE")</f>
        <v>NONE</v>
      </c>
      <c r="AF31" s="39" t="str">
        <f>IFERROR(__xludf.DUMMYFUNCTION("""COMPUTED_VALUE"""),"")</f>
        <v/>
      </c>
      <c r="AG31" s="39" t="str">
        <f>IFERROR(__xludf.DUMMYFUNCTION("""COMPUTED_VALUE"""),"")</f>
        <v/>
      </c>
      <c r="AH31" s="39"/>
      <c r="AI31" s="39"/>
      <c r="AJ31" s="39"/>
      <c r="AK31" s="39"/>
      <c r="AL31" s="39"/>
      <c r="AM31" s="39"/>
      <c r="AN31" s="39"/>
    </row>
    <row r="32" outlineLevel="1">
      <c r="A32" s="39" t="str">
        <f>IFERROR(__xludf.DUMMYFUNCTION("""COMPUTED_VALUE"""),"select_multiple admin_staff or_other")</f>
        <v>select_multiple admin_staff or_other</v>
      </c>
      <c r="B32" s="39" t="str">
        <f>IFERROR(__xludf.DUMMYFUNCTION("""COMPUTED_VALUE"""),"AdminStaff0")</f>
        <v>AdminStaff0</v>
      </c>
      <c r="C32" s="39" t="str">
        <f>IFERROR(__xludf.DUMMYFUNCTION("""COMPUTED_VALUE"""),"16. Admin Staff Total (complete six-monthly)")</f>
        <v>16. Admin Staff Total (complete six-monthly)</v>
      </c>
      <c r="D32" s="39" t="str">
        <f>IFERROR(__xludf.DUMMYFUNCTION("""COMPUTED_VALUE"""),"")</f>
        <v/>
      </c>
      <c r="E32" s="39" t="str">
        <f>IFERROR(__xludf.DUMMYFUNCTION("""COMPUTED_VALUE"""),"")</f>
        <v/>
      </c>
      <c r="F32" s="39">
        <f>IFERROR(__xludf.DUMMYFUNCTION("""COMPUTED_VALUE"""),32.0)</f>
        <v>32</v>
      </c>
      <c r="G32" s="39" t="str">
        <f>IFERROR(__xludf.DUMMYFUNCTION("""COMPUTED_VALUE"""),"")</f>
        <v/>
      </c>
      <c r="H32" s="39">
        <f>IFERROR(__xludf.DUMMYFUNCTION("""COMPUTED_VALUE"""),11.0)</f>
        <v>11</v>
      </c>
      <c r="I32" s="39" t="str">
        <f>IFERROR(__xludf.DUMMYFUNCTION("""COMPUTED_VALUE"""),"")</f>
        <v/>
      </c>
      <c r="J32" s="39" t="str">
        <f>IFERROR(__xludf.DUMMYFUNCTION("""COMPUTED_VALUE"""),"minimal")</f>
        <v>minimal</v>
      </c>
      <c r="K32" s="39" t="b">
        <f>IFERROR(__xludf.DUMMYFUNCTION("""COMPUTED_VALUE"""),TRUE)</f>
        <v>1</v>
      </c>
      <c r="L32" s="37" t="str">
        <f>IFERROR(__xludf.DUMMYFUNCTION("""COMPUTED_VALUE"""),"")</f>
        <v/>
      </c>
      <c r="M32" s="37" t="str">
        <f>IFERROR(__xludf.DUMMYFUNCTION("""COMPUTED_VALUE"""),"")</f>
        <v/>
      </c>
      <c r="N32" s="40" t="str">
        <f>IFERROR(__xludf.DUMMYFUNCTION("""COMPUTED_VALUE"""),"")</f>
        <v/>
      </c>
      <c r="O32" s="39" t="str">
        <f>IFERROR(__xludf.DUMMYFUNCTION("""COMPUTED_VALUE"""),"")</f>
        <v/>
      </c>
      <c r="P32" s="39" t="str">
        <f>IFERROR(__xludf.DUMMYFUNCTION("""COMPUTED_VALUE"""),"")</f>
        <v/>
      </c>
      <c r="Q32" s="39" t="str">
        <f>IFERROR(__xludf.DUMMYFUNCTION("""COMPUTED_VALUE"""),"")</f>
        <v/>
      </c>
      <c r="R32" s="39" t="str">
        <f>IFERROR(__xludf.DUMMYFUNCTION("""COMPUTED_VALUE"""),"")</f>
        <v/>
      </c>
      <c r="S32" s="39" t="str">
        <f>IFERROR(__xludf.DUMMYFUNCTION("""COMPUTED_VALUE"""),"")</f>
        <v/>
      </c>
      <c r="T32" s="39" t="str">
        <f>IFERROR(__xludf.DUMMYFUNCTION("""COMPUTED_VALUE"""),"")</f>
        <v/>
      </c>
      <c r="U32" s="39" t="str">
        <f>IFERROR(__xludf.DUMMYFUNCTION("""COMPUTED_VALUE"""),"")</f>
        <v/>
      </c>
      <c r="V32" s="39" t="str">
        <f>IFERROR(__xludf.DUMMYFUNCTION("""COMPUTED_VALUE"""),"")</f>
        <v/>
      </c>
      <c r="W32" s="39" t="str">
        <f>IFERROR(__xludf.DUMMYFUNCTION("""COMPUTED_VALUE"""),"")</f>
        <v/>
      </c>
      <c r="X32" s="39" t="str">
        <f>IFERROR(__xludf.DUMMYFUNCTION("""COMPUTED_VALUE"""),"admin_staff")</f>
        <v>admin_staff</v>
      </c>
      <c r="Y32" s="39" t="str">
        <f>IFERROR(__xludf.DUMMYFUNCTION("""COMPUTED_VALUE"""),"Yes")</f>
        <v>Yes</v>
      </c>
      <c r="Z32" s="39" t="str">
        <f>IFERROR(__xludf.DUMMYFUNCTION("""COMPUTED_VALUE"""),"admin_staff")</f>
        <v>admin_staff</v>
      </c>
      <c r="AA32" s="39" t="str">
        <f>IFERROR(__xludf.DUMMYFUNCTION("""COMPUTED_VALUE"""),"adminstaff0")</f>
        <v>adminstaff0</v>
      </c>
      <c r="AB32" s="39" t="str">
        <f>IFERROR(__xludf.DUMMYFUNCTION("""COMPUTED_VALUE"""),"TEXT")</f>
        <v>TEXT</v>
      </c>
      <c r="AC32" s="39" t="str">
        <f>IFERROR(__xludf.DUMMYFUNCTION("""COMPUTED_VALUE"""),"")</f>
        <v/>
      </c>
      <c r="AD32" s="39" t="str">
        <f>IFERROR(__xludf.DUMMYFUNCTION("""COMPUTED_VALUE"""),"TEXT")</f>
        <v>TEXT</v>
      </c>
      <c r="AE32" s="39" t="str">
        <f>IFERROR(__xludf.DUMMYFUNCTION("""COMPUTED_VALUE"""),"NONE")</f>
        <v>NONE</v>
      </c>
      <c r="AF32" s="39" t="str">
        <f>IFERROR(__xludf.DUMMYFUNCTION("""COMPUTED_VALUE"""),"")</f>
        <v/>
      </c>
      <c r="AG32" s="39" t="str">
        <f>IFERROR(__xludf.DUMMYFUNCTION("""COMPUTED_VALUE"""),"")</f>
        <v/>
      </c>
      <c r="AH32" s="39"/>
      <c r="AI32" s="39"/>
      <c r="AJ32" s="39"/>
      <c r="AK32" s="39"/>
      <c r="AL32" s="39"/>
      <c r="AM32" s="39"/>
      <c r="AN32" s="39"/>
    </row>
    <row r="33" outlineLevel="1">
      <c r="A33" s="39" t="str">
        <f>IFERROR(__xludf.DUMMYFUNCTION("""COMPUTED_VALUE"""),"end_repeat")</f>
        <v>end_repeat</v>
      </c>
      <c r="B33" s="39" t="str">
        <f>IFERROR(__xludf.DUMMYFUNCTION("""COMPUTED_VALUE"""),"")</f>
        <v/>
      </c>
      <c r="C33" s="39" t="str">
        <f>IFERROR(__xludf.DUMMYFUNCTION("""COMPUTED_VALUE"""),"")</f>
        <v/>
      </c>
      <c r="D33" s="39" t="str">
        <f>IFERROR(__xludf.DUMMYFUNCTION("""COMPUTED_VALUE"""),"")</f>
        <v/>
      </c>
      <c r="E33" s="39" t="str">
        <f>IFERROR(__xludf.DUMMYFUNCTION("""COMPUTED_VALUE"""),"")</f>
        <v/>
      </c>
      <c r="F33" s="39">
        <f>IFERROR(__xludf.DUMMYFUNCTION("""COMPUTED_VALUE"""),33.0)</f>
        <v>33</v>
      </c>
      <c r="G33" s="39" t="str">
        <f>IFERROR(__xludf.DUMMYFUNCTION("""COMPUTED_VALUE"""),"")</f>
        <v/>
      </c>
      <c r="H33" s="39" t="str">
        <f>IFERROR(__xludf.DUMMYFUNCTION("""COMPUTED_VALUE"""),"")</f>
        <v/>
      </c>
      <c r="I33" s="39" t="str">
        <f>IFERROR(__xludf.DUMMYFUNCTION("""COMPUTED_VALUE"""),"")</f>
        <v/>
      </c>
      <c r="J33" s="39" t="str">
        <f>IFERROR(__xludf.DUMMYFUNCTION("""COMPUTED_VALUE"""),"")</f>
        <v/>
      </c>
      <c r="K33" s="39" t="str">
        <f>IFERROR(__xludf.DUMMYFUNCTION("""COMPUTED_VALUE"""),"")</f>
        <v/>
      </c>
      <c r="L33" s="37" t="str">
        <f>IFERROR(__xludf.DUMMYFUNCTION("""COMPUTED_VALUE"""),"")</f>
        <v/>
      </c>
      <c r="M33" s="37" t="str">
        <f>IFERROR(__xludf.DUMMYFUNCTION("""COMPUTED_VALUE"""),"")</f>
        <v/>
      </c>
      <c r="N33" s="40" t="str">
        <f>IFERROR(__xludf.DUMMYFUNCTION("""COMPUTED_VALUE"""),"")</f>
        <v/>
      </c>
      <c r="O33" s="39" t="str">
        <f>IFERROR(__xludf.DUMMYFUNCTION("""COMPUTED_VALUE"""),"")</f>
        <v/>
      </c>
      <c r="P33" s="39" t="str">
        <f>IFERROR(__xludf.DUMMYFUNCTION("""COMPUTED_VALUE"""),"")</f>
        <v/>
      </c>
      <c r="Q33" s="39" t="str">
        <f>IFERROR(__xludf.DUMMYFUNCTION("""COMPUTED_VALUE"""),"")</f>
        <v/>
      </c>
      <c r="R33" s="39" t="str">
        <f>IFERROR(__xludf.DUMMYFUNCTION("""COMPUTED_VALUE"""),"")</f>
        <v/>
      </c>
      <c r="S33" s="39" t="str">
        <f>IFERROR(__xludf.DUMMYFUNCTION("""COMPUTED_VALUE"""),"")</f>
        <v/>
      </c>
      <c r="T33" s="39" t="str">
        <f>IFERROR(__xludf.DUMMYFUNCTION("""COMPUTED_VALUE"""),"")</f>
        <v/>
      </c>
      <c r="U33" s="39" t="str">
        <f>IFERROR(__xludf.DUMMYFUNCTION("""COMPUTED_VALUE"""),"")</f>
        <v/>
      </c>
      <c r="V33" s="39" t="str">
        <f>IFERROR(__xludf.DUMMYFUNCTION("""COMPUTED_VALUE"""),"")</f>
        <v/>
      </c>
      <c r="W33" s="39" t="str">
        <f>IFERROR(__xludf.DUMMYFUNCTION("""COMPUTED_VALUE"""),"")</f>
        <v/>
      </c>
      <c r="X33" s="39" t="str">
        <f>IFERROR(__xludf.DUMMYFUNCTION("""COMPUTED_VALUE"""),"")</f>
        <v/>
      </c>
      <c r="Y33" s="39" t="str">
        <f>IFERROR(__xludf.DUMMYFUNCTION("""COMPUTED_VALUE"""),"No")</f>
        <v>No</v>
      </c>
      <c r="Z33" s="39" t="str">
        <f>IFERROR(__xludf.DUMMYFUNCTION("""COMPUTED_VALUE"""),"")</f>
        <v/>
      </c>
      <c r="AA33" s="39" t="str">
        <f>IFERROR(__xludf.DUMMYFUNCTION("""COMPUTED_VALUE"""),"")</f>
        <v/>
      </c>
      <c r="AB33" s="39" t="str">
        <f>IFERROR(__xludf.DUMMYFUNCTION("""COMPUTED_VALUE"""),"")</f>
        <v/>
      </c>
      <c r="AC33" s="39" t="str">
        <f>IFERROR(__xludf.DUMMYFUNCTION("""COMPUTED_VALUE"""),"")</f>
        <v/>
      </c>
      <c r="AD33" s="39" t="str">
        <f>IFERROR(__xludf.DUMMYFUNCTION("""COMPUTED_VALUE"""),"")</f>
        <v/>
      </c>
      <c r="AE33" s="39" t="str">
        <f>IFERROR(__xludf.DUMMYFUNCTION("""COMPUTED_VALUE"""),"")</f>
        <v/>
      </c>
      <c r="AF33" s="39" t="str">
        <f>IFERROR(__xludf.DUMMYFUNCTION("""COMPUTED_VALUE"""),"")</f>
        <v/>
      </c>
      <c r="AG33" s="39" t="str">
        <f>IFERROR(__xludf.DUMMYFUNCTION("""COMPUTED_VALUE"""),"")</f>
        <v/>
      </c>
      <c r="AH33" s="39"/>
      <c r="AI33" s="39"/>
      <c r="AJ33" s="39"/>
      <c r="AK33" s="39"/>
      <c r="AL33" s="39"/>
      <c r="AM33" s="39"/>
      <c r="AN33" s="39"/>
    </row>
    <row r="34" outlineLevel="1">
      <c r="A34" s="39" t="str">
        <f>IFERROR(__xludf.DUMMYFUNCTION("""COMPUTED_VALUE"""),"end_group")</f>
        <v>end_group</v>
      </c>
      <c r="B34" s="39" t="str">
        <f>IFERROR(__xludf.DUMMYFUNCTION("""COMPUTED_VALUE"""),"")</f>
        <v/>
      </c>
      <c r="C34" s="39" t="str">
        <f>IFERROR(__xludf.DUMMYFUNCTION("""COMPUTED_VALUE"""),"")</f>
        <v/>
      </c>
      <c r="D34" s="39" t="str">
        <f>IFERROR(__xludf.DUMMYFUNCTION("""COMPUTED_VALUE"""),"")</f>
        <v/>
      </c>
      <c r="E34" s="39" t="str">
        <f>IFERROR(__xludf.DUMMYFUNCTION("""COMPUTED_VALUE"""),"")</f>
        <v/>
      </c>
      <c r="F34" s="39">
        <f>IFERROR(__xludf.DUMMYFUNCTION("""COMPUTED_VALUE"""),34.0)</f>
        <v>34</v>
      </c>
      <c r="G34" s="39" t="str">
        <f>IFERROR(__xludf.DUMMYFUNCTION("""COMPUTED_VALUE"""),"")</f>
        <v/>
      </c>
      <c r="H34" s="39" t="str">
        <f>IFERROR(__xludf.DUMMYFUNCTION("""COMPUTED_VALUE"""),"")</f>
        <v/>
      </c>
      <c r="I34" s="39" t="str">
        <f>IFERROR(__xludf.DUMMYFUNCTION("""COMPUTED_VALUE"""),"")</f>
        <v/>
      </c>
      <c r="J34" s="39" t="str">
        <f>IFERROR(__xludf.DUMMYFUNCTION("""COMPUTED_VALUE"""),"")</f>
        <v/>
      </c>
      <c r="K34" s="39" t="str">
        <f>IFERROR(__xludf.DUMMYFUNCTION("""COMPUTED_VALUE"""),"")</f>
        <v/>
      </c>
      <c r="L34" s="37" t="str">
        <f>IFERROR(__xludf.DUMMYFUNCTION("""COMPUTED_VALUE"""),"")</f>
        <v/>
      </c>
      <c r="M34" s="37" t="str">
        <f>IFERROR(__xludf.DUMMYFUNCTION("""COMPUTED_VALUE"""),"")</f>
        <v/>
      </c>
      <c r="N34" s="40" t="str">
        <f>IFERROR(__xludf.DUMMYFUNCTION("""COMPUTED_VALUE"""),"")</f>
        <v/>
      </c>
      <c r="O34" s="39" t="str">
        <f>IFERROR(__xludf.DUMMYFUNCTION("""COMPUTED_VALUE"""),"")</f>
        <v/>
      </c>
      <c r="P34" s="39" t="str">
        <f>IFERROR(__xludf.DUMMYFUNCTION("""COMPUTED_VALUE"""),"")</f>
        <v/>
      </c>
      <c r="Q34" s="39" t="str">
        <f>IFERROR(__xludf.DUMMYFUNCTION("""COMPUTED_VALUE"""),"")</f>
        <v/>
      </c>
      <c r="R34" s="39" t="str">
        <f>IFERROR(__xludf.DUMMYFUNCTION("""COMPUTED_VALUE"""),"")</f>
        <v/>
      </c>
      <c r="S34" s="39" t="str">
        <f>IFERROR(__xludf.DUMMYFUNCTION("""COMPUTED_VALUE"""),"")</f>
        <v/>
      </c>
      <c r="T34" s="39" t="str">
        <f>IFERROR(__xludf.DUMMYFUNCTION("""COMPUTED_VALUE"""),"")</f>
        <v/>
      </c>
      <c r="U34" s="39" t="str">
        <f>IFERROR(__xludf.DUMMYFUNCTION("""COMPUTED_VALUE"""),"")</f>
        <v/>
      </c>
      <c r="V34" s="39" t="str">
        <f>IFERROR(__xludf.DUMMYFUNCTION("""COMPUTED_VALUE"""),"")</f>
        <v/>
      </c>
      <c r="W34" s="39" t="str">
        <f>IFERROR(__xludf.DUMMYFUNCTION("""COMPUTED_VALUE"""),"")</f>
        <v/>
      </c>
      <c r="X34" s="39" t="str">
        <f>IFERROR(__xludf.DUMMYFUNCTION("""COMPUTED_VALUE"""),"")</f>
        <v/>
      </c>
      <c r="Y34" s="39" t="str">
        <f>IFERROR(__xludf.DUMMYFUNCTION("""COMPUTED_VALUE"""),"No")</f>
        <v>No</v>
      </c>
      <c r="Z34" s="39" t="str">
        <f>IFERROR(__xludf.DUMMYFUNCTION("""COMPUTED_VALUE"""),"")</f>
        <v/>
      </c>
      <c r="AA34" s="39" t="str">
        <f>IFERROR(__xludf.DUMMYFUNCTION("""COMPUTED_VALUE"""),"")</f>
        <v/>
      </c>
      <c r="AB34" s="39" t="str">
        <f>IFERROR(__xludf.DUMMYFUNCTION("""COMPUTED_VALUE"""),"")</f>
        <v/>
      </c>
      <c r="AC34" s="39" t="str">
        <f>IFERROR(__xludf.DUMMYFUNCTION("""COMPUTED_VALUE"""),"")</f>
        <v/>
      </c>
      <c r="AD34" s="39" t="str">
        <f>IFERROR(__xludf.DUMMYFUNCTION("""COMPUTED_VALUE"""),"")</f>
        <v/>
      </c>
      <c r="AE34" s="39" t="str">
        <f>IFERROR(__xludf.DUMMYFUNCTION("""COMPUTED_VALUE"""),"")</f>
        <v/>
      </c>
      <c r="AF34" s="39" t="str">
        <f>IFERROR(__xludf.DUMMYFUNCTION("""COMPUTED_VALUE"""),"")</f>
        <v/>
      </c>
      <c r="AG34" s="39" t="str">
        <f>IFERROR(__xludf.DUMMYFUNCTION("""COMPUTED_VALUE"""),"")</f>
        <v/>
      </c>
      <c r="AH34" s="39"/>
      <c r="AI34" s="39"/>
      <c r="AJ34" s="39"/>
      <c r="AK34" s="39"/>
      <c r="AL34" s="39"/>
      <c r="AM34" s="39"/>
      <c r="AN34" s="39"/>
    </row>
    <row r="35" outlineLevel="1">
      <c r="A35" s="41" t="str">
        <f>IFERROR(__xludf.DUMMYFUNCTION("""COMPUTED_VALUE"""),"begin_group")</f>
        <v>begin_group</v>
      </c>
      <c r="B35" s="41" t="str">
        <f>IFERROR(__xludf.DUMMYFUNCTION("""COMPUTED_VALUE"""),"GroupGener0")</f>
        <v>GroupGener0</v>
      </c>
      <c r="C35" s="41" t="str">
        <f>IFERROR(__xludf.DUMMYFUNCTION("""COMPUTED_VALUE"""),"Section 1 General Management")</f>
        <v>Section 1 General Management</v>
      </c>
      <c r="D35" s="41" t="str">
        <f>IFERROR(__xludf.DUMMYFUNCTION("""COMPUTED_VALUE"""),"")</f>
        <v/>
      </c>
      <c r="E35" s="41" t="str">
        <f>IFERROR(__xludf.DUMMYFUNCTION("""COMPUTED_VALUE"""),"")</f>
        <v/>
      </c>
      <c r="F35" s="41">
        <f>IFERROR(__xludf.DUMMYFUNCTION("""COMPUTED_VALUE"""),35.0)</f>
        <v>35</v>
      </c>
      <c r="G35" s="41" t="str">
        <f>IFERROR(__xludf.DUMMYFUNCTION("""COMPUTED_VALUE"""),"")</f>
        <v/>
      </c>
      <c r="H35" s="41">
        <f>IFERROR(__xludf.DUMMYFUNCTION("""COMPUTED_VALUE"""),11.0)</f>
        <v>11</v>
      </c>
      <c r="I35" s="41" t="str">
        <f>IFERROR(__xludf.DUMMYFUNCTION("""COMPUTED_VALUE"""),"")</f>
        <v/>
      </c>
      <c r="J35" s="41" t="str">
        <f>IFERROR(__xludf.DUMMYFUNCTION("""COMPUTED_VALUE"""),"field-list")</f>
        <v>field-list</v>
      </c>
      <c r="K35" s="41" t="str">
        <f>IFERROR(__xludf.DUMMYFUNCTION("""COMPUTED_VALUE"""),"")</f>
        <v/>
      </c>
      <c r="L35" s="41" t="str">
        <f>IFERROR(__xludf.DUMMYFUNCTION("""COMPUTED_VALUE"""),"")</f>
        <v/>
      </c>
      <c r="M35" s="41" t="str">
        <f>IFERROR(__xludf.DUMMYFUNCTION("""COMPUTED_VALUE"""),"")</f>
        <v/>
      </c>
      <c r="N35" s="42" t="str">
        <f>IFERROR(__xludf.DUMMYFUNCTION("""COMPUTED_VALUE"""),"")</f>
        <v/>
      </c>
      <c r="O35" s="41" t="str">
        <f>IFERROR(__xludf.DUMMYFUNCTION("""COMPUTED_VALUE"""),"")</f>
        <v/>
      </c>
      <c r="P35" s="41" t="str">
        <f>IFERROR(__xludf.DUMMYFUNCTION("""COMPUTED_VALUE"""),"")</f>
        <v/>
      </c>
      <c r="Q35" s="41" t="str">
        <f>IFERROR(__xludf.DUMMYFUNCTION("""COMPUTED_VALUE"""),"")</f>
        <v/>
      </c>
      <c r="R35" s="41" t="str">
        <f>IFERROR(__xludf.DUMMYFUNCTION("""COMPUTED_VALUE"""),"")</f>
        <v/>
      </c>
      <c r="S35" s="41" t="str">
        <f>IFERROR(__xludf.DUMMYFUNCTION("""COMPUTED_VALUE"""),"")</f>
        <v/>
      </c>
      <c r="T35" s="41" t="str">
        <f>IFERROR(__xludf.DUMMYFUNCTION("""COMPUTED_VALUE"""),"")</f>
        <v/>
      </c>
      <c r="U35" s="41" t="str">
        <f>IFERROR(__xludf.DUMMYFUNCTION("""COMPUTED_VALUE"""),"")</f>
        <v/>
      </c>
      <c r="V35" s="41" t="str">
        <f>IFERROR(__xludf.DUMMYFUNCTION("""COMPUTED_VALUE"""),"")</f>
        <v/>
      </c>
      <c r="W35" s="41" t="str">
        <f>IFERROR(__xludf.DUMMYFUNCTION("""COMPUTED_VALUE"""),"")</f>
        <v/>
      </c>
      <c r="X35" s="41" t="str">
        <f>IFERROR(__xludf.DUMMYFUNCTION("""COMPUTED_VALUE"""),"section_1_g")</f>
        <v>section_1_g</v>
      </c>
      <c r="Y35" s="41" t="str">
        <f>IFERROR(__xludf.DUMMYFUNCTION("""COMPUTED_VALUE"""),"No")</f>
        <v>No</v>
      </c>
      <c r="Z35" s="41" t="str">
        <f>IFERROR(__xludf.DUMMYFUNCTION("""COMPUTED_VALUE"""),"")</f>
        <v/>
      </c>
      <c r="AA35" s="41" t="str">
        <f>IFERROR(__xludf.DUMMYFUNCTION("""COMPUTED_VALUE"""),"")</f>
        <v/>
      </c>
      <c r="AB35" s="41" t="str">
        <f>IFERROR(__xludf.DUMMYFUNCTION("""COMPUTED_VALUE"""),"")</f>
        <v/>
      </c>
      <c r="AC35" s="41" t="str">
        <f>IFERROR(__xludf.DUMMYFUNCTION("""COMPUTED_VALUE"""),"")</f>
        <v/>
      </c>
      <c r="AD35" s="41" t="str">
        <f>IFERROR(__xludf.DUMMYFUNCTION("""COMPUTED_VALUE"""),"")</f>
        <v/>
      </c>
      <c r="AE35" s="41" t="str">
        <f>IFERROR(__xludf.DUMMYFUNCTION("""COMPUTED_VALUE"""),"")</f>
        <v/>
      </c>
      <c r="AF35" s="41" t="str">
        <f>IFERROR(__xludf.DUMMYFUNCTION("""COMPUTED_VALUE"""),"")</f>
        <v/>
      </c>
      <c r="AG35" s="41" t="str">
        <f>IFERROR(__xludf.DUMMYFUNCTION("""COMPUTED_VALUE"""),"")</f>
        <v/>
      </c>
      <c r="AH35" s="41"/>
      <c r="AI35" s="41"/>
      <c r="AJ35" s="41"/>
      <c r="AK35" s="41"/>
      <c r="AL35" s="41"/>
      <c r="AM35" s="41"/>
      <c r="AN35" s="41"/>
    </row>
    <row r="36" outlineLevel="1">
      <c r="A36" s="41" t="str">
        <f>IFERROR(__xludf.DUMMYFUNCTION("""COMPUTED_VALUE"""),"select_one yes2_no0")</f>
        <v>select_one yes2_no0</v>
      </c>
      <c r="B36" s="41" t="str">
        <f>IFERROR(__xludf.DUMMYFUNCTION("""COMPUTED_VALUE"""),"PresMapHeal")</f>
        <v>PresMapHeal</v>
      </c>
      <c r="C36" s="41" t="str">
        <f>IFERROR(__xludf.DUMMYFUNCTION("""COMPUTED_VALUE"""),"1. Is there a map of health facility catchment area?")</f>
        <v>1. Is there a map of health facility catchment area?</v>
      </c>
      <c r="D36" s="41" t="str">
        <f>IFERROR(__xludf.DUMMYFUNCTION("""COMPUTED_VALUE"""),"")</f>
        <v/>
      </c>
      <c r="E36" s="41" t="str">
        <f>IFERROR(__xludf.DUMMYFUNCTION("""COMPUTED_VALUE"""),"")</f>
        <v/>
      </c>
      <c r="F36" s="41">
        <f>IFERROR(__xludf.DUMMYFUNCTION("""COMPUTED_VALUE"""),36.0)</f>
        <v>36</v>
      </c>
      <c r="G36" s="41">
        <f>IFERROR(__xludf.DUMMYFUNCTION("""COMPUTED_VALUE"""),1.0)</f>
        <v>1</v>
      </c>
      <c r="H36" s="41">
        <f>IFERROR(__xludf.DUMMYFUNCTION("""COMPUTED_VALUE"""),11.0)</f>
        <v>11</v>
      </c>
      <c r="I36" s="41" t="str">
        <f>IFERROR(__xludf.DUMMYFUNCTION("""COMPUTED_VALUE"""),"Health map of the health area available and on the notice board of the health facility showing population adjusted yearly, other health facilities, villages, main roads, natural barriers, special points and distance in Km, a legend/key showing specific ag"&amp;"e group population adjusted yearly (&lt;1, &lt;5, WCBA)")</f>
        <v>Health map of the health area available and on the notice board of the health facility showing population adjusted yearly, other health facilities, villages, main roads, natural barriers, special points and distance in Km, a legend/key showing specific age group population adjusted yearly (&lt;1, &lt;5, WCBA)</v>
      </c>
      <c r="J36" s="41" t="str">
        <f>IFERROR(__xludf.DUMMYFUNCTION("""COMPUTED_VALUE"""),"")</f>
        <v/>
      </c>
      <c r="K36" s="41" t="b">
        <f>IFERROR(__xludf.DUMMYFUNCTION("""COMPUTED_VALUE"""),TRUE)</f>
        <v>1</v>
      </c>
      <c r="L36" s="41" t="str">
        <f>IFERROR(__xludf.DUMMYFUNCTION("""COMPUTED_VALUE"""),"")</f>
        <v/>
      </c>
      <c r="M36" s="41" t="str">
        <f>IFERROR(__xludf.DUMMYFUNCTION("""COMPUTED_VALUE"""),"")</f>
        <v/>
      </c>
      <c r="N36" s="42" t="str">
        <f>IFERROR(__xludf.DUMMYFUNCTION("""COMPUTED_VALUE"""),"")</f>
        <v/>
      </c>
      <c r="O36" s="41" t="str">
        <f>IFERROR(__xludf.DUMMYFUNCTION("""COMPUTED_VALUE"""),"")</f>
        <v/>
      </c>
      <c r="P36" s="41" t="str">
        <f>IFERROR(__xludf.DUMMYFUNCTION("""COMPUTED_VALUE"""),"")</f>
        <v/>
      </c>
      <c r="Q36" s="41" t="str">
        <f>IFERROR(__xludf.DUMMYFUNCTION("""COMPUTED_VALUE"""),"")</f>
        <v/>
      </c>
      <c r="R36" s="41" t="str">
        <f>IFERROR(__xludf.DUMMYFUNCTION("""COMPUTED_VALUE"""),"")</f>
        <v/>
      </c>
      <c r="S36" s="41" t="str">
        <f>IFERROR(__xludf.DUMMYFUNCTION("""COMPUTED_VALUE"""),"")</f>
        <v/>
      </c>
      <c r="T36" s="41" t="str">
        <f>IFERROR(__xludf.DUMMYFUNCTION("""COMPUTED_VALUE"""),"")</f>
        <v/>
      </c>
      <c r="U36" s="41" t="str">
        <f>IFERROR(__xludf.DUMMYFUNCTION("""COMPUTED_VALUE"""),"")</f>
        <v/>
      </c>
      <c r="V36" s="41" t="str">
        <f>IFERROR(__xludf.DUMMYFUNCTION("""COMPUTED_VALUE"""),"")</f>
        <v/>
      </c>
      <c r="W36" s="41" t="str">
        <f>IFERROR(__xludf.DUMMYFUNCTION("""COMPUTED_VALUE"""),"")</f>
        <v/>
      </c>
      <c r="X36" s="41" t="str">
        <f>IFERROR(__xludf.DUMMYFUNCTION("""COMPUTED_VALUE"""),"is_there_a_")</f>
        <v>is_there_a_</v>
      </c>
      <c r="Y36" s="41" t="str">
        <f>IFERROR(__xludf.DUMMYFUNCTION("""COMPUTED_VALUE"""),"Yes")</f>
        <v>Yes</v>
      </c>
      <c r="Z36" s="41" t="str">
        <f>IFERROR(__xludf.DUMMYFUNCTION("""COMPUTED_VALUE"""),"yes2_no0")</f>
        <v>yes2_no0</v>
      </c>
      <c r="AA36" s="41" t="str">
        <f>IFERROR(__xludf.DUMMYFUNCTION("""COMPUTED_VALUE"""),"")</f>
        <v/>
      </c>
      <c r="AB36" s="41" t="str">
        <f>IFERROR(__xludf.DUMMYFUNCTION("""COMPUTED_VALUE"""),"INTEGER_ZERO_OR_POSITIVE")</f>
        <v>INTEGER_ZERO_OR_POSITIVE</v>
      </c>
      <c r="AC36" s="41" t="str">
        <f>IFERROR(__xludf.DUMMYFUNCTION("""COMPUTED_VALUE"""),"")</f>
        <v/>
      </c>
      <c r="AD36" s="41" t="str">
        <f>IFERROR(__xludf.DUMMYFUNCTION("""COMPUTED_VALUE"""),"INTEGER_ZERO_OR_POSITIVE")</f>
        <v>INTEGER_ZERO_OR_POSITIVE</v>
      </c>
      <c r="AE36" s="41" t="str">
        <f>IFERROR(__xludf.DUMMYFUNCTION("""COMPUTED_VALUE"""),"SUM")</f>
        <v>SUM</v>
      </c>
      <c r="AF36" s="41" t="b">
        <f>IFERROR(__xludf.DUMMYFUNCTION("""COMPUTED_VALUE"""),TRUE)</f>
        <v>1</v>
      </c>
      <c r="AG36" s="41" t="str">
        <f>IFERROR(__xludf.DUMMYFUNCTION("""COMPUTED_VALUE"""),"Yes + Yes + Yes + Yes + Yes + Yes + Yes + Yes + Yes + Yes + Yes")</f>
        <v>Yes + Yes + Yes + Yes + Yes + Yes + Yes + Yes + Yes + Yes + Yes</v>
      </c>
      <c r="AH36" s="41"/>
      <c r="AI36" s="41"/>
      <c r="AJ36" s="41"/>
      <c r="AK36" s="41"/>
      <c r="AL36" s="41"/>
      <c r="AM36" s="41"/>
      <c r="AN36" s="41"/>
    </row>
    <row r="37" outlineLevel="1">
      <c r="A37" s="39" t="str">
        <f>IFERROR(__xludf.DUMMYFUNCTION("""COMPUTED_VALUE"""),"select_one yes4_no0")</f>
        <v>select_one yes4_no0</v>
      </c>
      <c r="B37" s="39" t="str">
        <f>IFERROR(__xludf.DUMMYFUNCTION("""COMPUTED_VALUE"""),"PropFileSys")</f>
        <v>PropFileSys</v>
      </c>
      <c r="C37" s="39" t="str">
        <f>IFERROR(__xludf.DUMMYFUNCTION("""COMPUTED_VALUE"""),"2. Is there a proper filing system?")</f>
        <v>2. Is there a proper filing system?</v>
      </c>
      <c r="D37" s="39" t="str">
        <f>IFERROR(__xludf.DUMMYFUNCTION("""COMPUTED_VALUE"""),"")</f>
        <v/>
      </c>
      <c r="E37" s="39" t="str">
        <f>IFERROR(__xludf.DUMMYFUNCTION("""COMPUTED_VALUE"""),"")</f>
        <v/>
      </c>
      <c r="F37" s="39">
        <f>IFERROR(__xludf.DUMMYFUNCTION("""COMPUTED_VALUE"""),37.0)</f>
        <v>37</v>
      </c>
      <c r="G37" s="39">
        <f>IFERROR(__xludf.DUMMYFUNCTION("""COMPUTED_VALUE"""),4.0)</f>
        <v>4</v>
      </c>
      <c r="H37" s="39">
        <f>IFERROR(__xludf.DUMMYFUNCTION("""COMPUTED_VALUE"""),11.0)</f>
        <v>11</v>
      </c>
      <c r="I37" s="39" t="str">
        <f>IFERROR(__xludf.DUMMYFUNCTION("""COMPUTED_VALUE"""),"In a filing cabinet/shelf/cupboard and accessible by the officer on duty (except individual staff files)
Minimum documents to be filed include: (i) Monthly HMIS reports; (ii) Weekly surveillance reports; (iii) approved business plans; (iv) minutes of meet"&amp;"ings; (v) patient cards (OPD; ANC; Partopgrahs; Family Planning and 'bed head tickets'); (vi) individual staff files.
Unique registration system: check if all patients attending the HF are issued a unique number on their hand cards that show complete iden"&amp;"tification (including age, sex ) complete location/address and differents dates their visited the different services for easy tracing of patients in CCSS (in full please)			")</f>
        <v>In a filing cabinet/shelf/cupboard and accessible by the officer on duty (except individual staff files)
Minimum documents to be filed include: (i) Monthly HMIS reports; (ii) Weekly surveillance reports; (iii) approved business plans; (iv) minutes of meetings; (v) patient cards (OPD; ANC; Partopgrahs; Family Planning and 'bed head tickets'); (vi) individual staff files.
Unique registration system: check if all patients attending the HF are issued a unique number on their hand cards that show complete identification (including age, sex ) complete location/address and differents dates their visited the different services for easy tracing of patients in CCSS (in full please)			</v>
      </c>
      <c r="J37" s="39" t="str">
        <f>IFERROR(__xludf.DUMMYFUNCTION("""COMPUTED_VALUE"""),"")</f>
        <v/>
      </c>
      <c r="K37" s="39" t="b">
        <f>IFERROR(__xludf.DUMMYFUNCTION("""COMPUTED_VALUE"""),TRUE)</f>
        <v>1</v>
      </c>
      <c r="L37" s="37" t="str">
        <f>IFERROR(__xludf.DUMMYFUNCTION("""COMPUTED_VALUE"""),"")</f>
        <v/>
      </c>
      <c r="M37" s="37" t="str">
        <f>IFERROR(__xludf.DUMMYFUNCTION("""COMPUTED_VALUE"""),"")</f>
        <v/>
      </c>
      <c r="N37" s="40" t="str">
        <f>IFERROR(__xludf.DUMMYFUNCTION("""COMPUTED_VALUE"""),"")</f>
        <v/>
      </c>
      <c r="O37" s="39" t="str">
        <f>IFERROR(__xludf.DUMMYFUNCTION("""COMPUTED_VALUE"""),"")</f>
        <v/>
      </c>
      <c r="P37" s="39" t="str">
        <f>IFERROR(__xludf.DUMMYFUNCTION("""COMPUTED_VALUE"""),"")</f>
        <v/>
      </c>
      <c r="Q37" s="39" t="str">
        <f>IFERROR(__xludf.DUMMYFUNCTION("""COMPUTED_VALUE"""),"")</f>
        <v/>
      </c>
      <c r="R37" s="39" t="str">
        <f>IFERROR(__xludf.DUMMYFUNCTION("""COMPUTED_VALUE"""),"")</f>
        <v/>
      </c>
      <c r="S37" s="39" t="str">
        <f>IFERROR(__xludf.DUMMYFUNCTION("""COMPUTED_VALUE"""),"")</f>
        <v/>
      </c>
      <c r="T37" s="39" t="str">
        <f>IFERROR(__xludf.DUMMYFUNCTION("""COMPUTED_VALUE"""),"")</f>
        <v/>
      </c>
      <c r="U37" s="39" t="str">
        <f>IFERROR(__xludf.DUMMYFUNCTION("""COMPUTED_VALUE"""),"")</f>
        <v/>
      </c>
      <c r="V37" s="39" t="str">
        <f>IFERROR(__xludf.DUMMYFUNCTION("""COMPUTED_VALUE"""),"")</f>
        <v/>
      </c>
      <c r="W37" s="39" t="str">
        <f>IFERROR(__xludf.DUMMYFUNCTION("""COMPUTED_VALUE"""),"")</f>
        <v/>
      </c>
      <c r="X37" s="39" t="str">
        <f>IFERROR(__xludf.DUMMYFUNCTION("""COMPUTED_VALUE"""),"is_there_a_")</f>
        <v>is_there_a_</v>
      </c>
      <c r="Y37" s="39" t="str">
        <f>IFERROR(__xludf.DUMMYFUNCTION("""COMPUTED_VALUE"""),"Yes")</f>
        <v>Yes</v>
      </c>
      <c r="Z37" s="39" t="str">
        <f>IFERROR(__xludf.DUMMYFUNCTION("""COMPUTED_VALUE"""),"yes4_no0")</f>
        <v>yes4_no0</v>
      </c>
      <c r="AA37" s="39" t="str">
        <f>IFERROR(__xludf.DUMMYFUNCTION("""COMPUTED_VALUE"""),"yes4no00000")</f>
        <v>yes4no00000</v>
      </c>
      <c r="AB37" s="39" t="str">
        <f>IFERROR(__xludf.DUMMYFUNCTION("""COMPUTED_VALUE"""),"INTEGER_ZERO_OR_POSITIVE")</f>
        <v>INTEGER_ZERO_OR_POSITIVE</v>
      </c>
      <c r="AC37" s="39" t="str">
        <f>IFERROR(__xludf.DUMMYFUNCTION("""COMPUTED_VALUE"""),"")</f>
        <v/>
      </c>
      <c r="AD37" s="39" t="str">
        <f>IFERROR(__xludf.DUMMYFUNCTION("""COMPUTED_VALUE"""),"INTEGER_ZERO_OR_POSITIVE")</f>
        <v>INTEGER_ZERO_OR_POSITIVE</v>
      </c>
      <c r="AE37" s="39" t="str">
        <f>IFERROR(__xludf.DUMMYFUNCTION("""COMPUTED_VALUE"""),"SUM")</f>
        <v>SUM</v>
      </c>
      <c r="AF37" s="39" t="b">
        <f>IFERROR(__xludf.DUMMYFUNCTION("""COMPUTED_VALUE"""),TRUE)</f>
        <v>1</v>
      </c>
      <c r="AG37" s="39" t="str">
        <f>IFERROR(__xludf.DUMMYFUNCTION("""COMPUTED_VALUE"""),"")</f>
        <v/>
      </c>
      <c r="AH37" s="39"/>
      <c r="AI37" s="39"/>
      <c r="AJ37" s="39"/>
      <c r="AK37" s="39"/>
      <c r="AL37" s="39"/>
      <c r="AM37" s="39"/>
      <c r="AN37" s="39"/>
    </row>
    <row r="38" outlineLevel="1">
      <c r="A38" s="39" t="str">
        <f>IFERROR(__xludf.DUMMYFUNCTION("""COMPUTED_VALUE"""),"select_one yes1_no0")</f>
        <v>select_one yes1_no0</v>
      </c>
      <c r="B38" s="39" t="str">
        <f>IFERROR(__xludf.DUMMYFUNCTION("""COMPUTED_VALUE"""),"StaffDutRos")</f>
        <v>StaffDutRos</v>
      </c>
      <c r="C38" s="39" t="str">
        <f>IFERROR(__xludf.DUMMYFUNCTION("""COMPUTED_VALUE"""),"3. Is staff duty roster available ?")</f>
        <v>3. Is staff duty roster available ?</v>
      </c>
      <c r="D38" s="39" t="str">
        <f>IFERROR(__xludf.DUMMYFUNCTION("""COMPUTED_VALUE"""),"")</f>
        <v/>
      </c>
      <c r="E38" s="39" t="str">
        <f>IFERROR(__xludf.DUMMYFUNCTION("""COMPUTED_VALUE"""),"")</f>
        <v/>
      </c>
      <c r="F38" s="39">
        <f>IFERROR(__xludf.DUMMYFUNCTION("""COMPUTED_VALUE"""),38.0)</f>
        <v>38</v>
      </c>
      <c r="G38" s="39">
        <f>IFERROR(__xludf.DUMMYFUNCTION("""COMPUTED_VALUE"""),1.0)</f>
        <v>1</v>
      </c>
      <c r="H38" s="39">
        <f>IFERROR(__xludf.DUMMYFUNCTION("""COMPUTED_VALUE"""),11.0)</f>
        <v>11</v>
      </c>
      <c r="I38" s="39" t="str">
        <f>IFERROR(__xludf.DUMMYFUNCTION("""COMPUTED_VALUE"""),"Staff duty roster (with phone number of each staff on duty) available and well displayed up to date for current month and visible for staff and patients to see")</f>
        <v>Staff duty roster (with phone number of each staff on duty) available and well displayed up to date for current month and visible for staff and patients to see</v>
      </c>
      <c r="J38" s="39" t="str">
        <f>IFERROR(__xludf.DUMMYFUNCTION("""COMPUTED_VALUE"""),"")</f>
        <v/>
      </c>
      <c r="K38" s="39" t="b">
        <f>IFERROR(__xludf.DUMMYFUNCTION("""COMPUTED_VALUE"""),TRUE)</f>
        <v>1</v>
      </c>
      <c r="L38" s="37" t="str">
        <f>IFERROR(__xludf.DUMMYFUNCTION("""COMPUTED_VALUE"""),"")</f>
        <v/>
      </c>
      <c r="M38" s="37" t="str">
        <f>IFERROR(__xludf.DUMMYFUNCTION("""COMPUTED_VALUE"""),"")</f>
        <v/>
      </c>
      <c r="N38" s="40" t="str">
        <f>IFERROR(__xludf.DUMMYFUNCTION("""COMPUTED_VALUE"""),"")</f>
        <v/>
      </c>
      <c r="O38" s="39" t="str">
        <f>IFERROR(__xludf.DUMMYFUNCTION("""COMPUTED_VALUE"""),"")</f>
        <v/>
      </c>
      <c r="P38" s="39" t="str">
        <f>IFERROR(__xludf.DUMMYFUNCTION("""COMPUTED_VALUE"""),"")</f>
        <v/>
      </c>
      <c r="Q38" s="39" t="str">
        <f>IFERROR(__xludf.DUMMYFUNCTION("""COMPUTED_VALUE"""),"")</f>
        <v/>
      </c>
      <c r="R38" s="39" t="str">
        <f>IFERROR(__xludf.DUMMYFUNCTION("""COMPUTED_VALUE"""),"")</f>
        <v/>
      </c>
      <c r="S38" s="39" t="str">
        <f>IFERROR(__xludf.DUMMYFUNCTION("""COMPUTED_VALUE"""),"")</f>
        <v/>
      </c>
      <c r="T38" s="39" t="str">
        <f>IFERROR(__xludf.DUMMYFUNCTION("""COMPUTED_VALUE"""),"")</f>
        <v/>
      </c>
      <c r="U38" s="39" t="str">
        <f>IFERROR(__xludf.DUMMYFUNCTION("""COMPUTED_VALUE"""),"")</f>
        <v/>
      </c>
      <c r="V38" s="39" t="str">
        <f>IFERROR(__xludf.DUMMYFUNCTION("""COMPUTED_VALUE"""),"")</f>
        <v/>
      </c>
      <c r="W38" s="39" t="str">
        <f>IFERROR(__xludf.DUMMYFUNCTION("""COMPUTED_VALUE"""),"")</f>
        <v/>
      </c>
      <c r="X38" s="39" t="str">
        <f>IFERROR(__xludf.DUMMYFUNCTION("""COMPUTED_VALUE"""),"is_staff_du")</f>
        <v>is_staff_du</v>
      </c>
      <c r="Y38" s="39" t="str">
        <f>IFERROR(__xludf.DUMMYFUNCTION("""COMPUTED_VALUE"""),"Yes")</f>
        <v>Yes</v>
      </c>
      <c r="Z38" s="39" t="str">
        <f>IFERROR(__xludf.DUMMYFUNCTION("""COMPUTED_VALUE"""),"yes1_no0")</f>
        <v>yes1_no0</v>
      </c>
      <c r="AA38" s="39" t="str">
        <f>IFERROR(__xludf.DUMMYFUNCTION("""COMPUTED_VALUE"""),"yes1no00000")</f>
        <v>yes1no00000</v>
      </c>
      <c r="AB38" s="39" t="str">
        <f>IFERROR(__xludf.DUMMYFUNCTION("""COMPUTED_VALUE"""),"INTEGER_ZERO_OR_POSITIVE")</f>
        <v>INTEGER_ZERO_OR_POSITIVE</v>
      </c>
      <c r="AC38" s="39" t="str">
        <f>IFERROR(__xludf.DUMMYFUNCTION("""COMPUTED_VALUE"""),"")</f>
        <v/>
      </c>
      <c r="AD38" s="39" t="str">
        <f>IFERROR(__xludf.DUMMYFUNCTION("""COMPUTED_VALUE"""),"INTEGER_ZERO_OR_POSITIVE")</f>
        <v>INTEGER_ZERO_OR_POSITIVE</v>
      </c>
      <c r="AE38" s="39" t="str">
        <f>IFERROR(__xludf.DUMMYFUNCTION("""COMPUTED_VALUE"""),"SUM")</f>
        <v>SUM</v>
      </c>
      <c r="AF38" s="39" t="b">
        <f>IFERROR(__xludf.DUMMYFUNCTION("""COMPUTED_VALUE"""),TRUE)</f>
        <v>1</v>
      </c>
      <c r="AG38" s="39" t="str">
        <f>IFERROR(__xludf.DUMMYFUNCTION("""COMPUTED_VALUE"""),"")</f>
        <v/>
      </c>
      <c r="AH38" s="39"/>
      <c r="AI38" s="39"/>
      <c r="AJ38" s="39"/>
      <c r="AK38" s="39"/>
      <c r="AL38" s="39"/>
      <c r="AM38" s="39"/>
      <c r="AN38" s="39"/>
    </row>
    <row r="39" outlineLevel="1">
      <c r="A39" s="39" t="str">
        <f>IFERROR(__xludf.DUMMYFUNCTION("""COMPUTED_VALUE"""),"integer")</f>
        <v>integer</v>
      </c>
      <c r="B39" s="39" t="str">
        <f>IFERROR(__xludf.DUMMYFUNCTION("""COMPUTED_VALUE"""),"Techmeeting")</f>
        <v>Techmeeting</v>
      </c>
      <c r="C39" s="39" t="str">
        <f>IFERROR(__xludf.DUMMYFUNCTION("""COMPUTED_VALUE"""),"4. How many technical meeting reports are available?")</f>
        <v>4. How many technical meeting reports are available?</v>
      </c>
      <c r="D39" s="39" t="str">
        <f>IFERROR(__xludf.DUMMYFUNCTION("""COMPUTED_VALUE"""),"")</f>
        <v/>
      </c>
      <c r="E39" s="39" t="str">
        <f>IFERROR(__xludf.DUMMYFUNCTION("""COMPUTED_VALUE"""),"")</f>
        <v/>
      </c>
      <c r="F39" s="39">
        <f>IFERROR(__xludf.DUMMYFUNCTION("""COMPUTED_VALUE"""),39.0)</f>
        <v>39</v>
      </c>
      <c r="G39" s="39" t="str">
        <f>IFERROR(__xludf.DUMMYFUNCTION("""COMPUTED_VALUE"""),"")</f>
        <v/>
      </c>
      <c r="H39" s="39">
        <f>IFERROR(__xludf.DUMMYFUNCTION("""COMPUTED_VALUE"""),11.0)</f>
        <v>11</v>
      </c>
      <c r="I39" s="39" t="str">
        <f>IFERROR(__xludf.DUMMYFUNCTION("""COMPUTED_VALUE"""),"Each monthly minutes contains at least: (i) date of the meeting; (ii) signed list of participants; (iii) follow-up of decisions taken during the previous meeting; (iv) there is a list of developed recommendations or decisions taken; (v) each month the mon"&amp;"thly financial balance is discussed; (vi) minutes of the meeting are signed by the chairman. (three complete IMC meetings and one quarterly general staff meeting minutes available). For every meeting report that contains the above = 2 p. (max 4 reports)")</f>
        <v>Each monthly minutes contains at least: (i) date of the meeting; (ii) signed list of participants; (iii) follow-up of decisions taken during the previous meeting; (iv) there is a list of developed recommendations or decisions taken; (v) each month the monthly financial balance is discussed; (vi) minutes of the meeting are signed by the chairman. (three complete IMC meetings and one quarterly general staff meeting minutes available). For every meeting report that contains the above = 2 p. (max 4 reports)</v>
      </c>
      <c r="J39" s="39" t="str">
        <f>IFERROR(__xludf.DUMMYFUNCTION("""COMPUTED_VALUE"""),"")</f>
        <v/>
      </c>
      <c r="K39" s="39" t="b">
        <f>IFERROR(__xludf.DUMMYFUNCTION("""COMPUTED_VALUE"""),TRUE)</f>
        <v>1</v>
      </c>
      <c r="L39" s="37" t="str">
        <f>IFERROR(__xludf.DUMMYFUNCTION("""COMPUTED_VALUE"""),"")</f>
        <v/>
      </c>
      <c r="M39" s="37" t="str">
        <f>IFERROR(__xludf.DUMMYFUNCTION("""COMPUTED_VALUE"""),"")</f>
        <v/>
      </c>
      <c r="N39" s="40" t="str">
        <f>IFERROR(__xludf.DUMMYFUNCTION("""COMPUTED_VALUE"""),"")</f>
        <v/>
      </c>
      <c r="O39" s="39" t="str">
        <f>IFERROR(__xludf.DUMMYFUNCTION("""COMPUTED_VALUE"""),"")</f>
        <v/>
      </c>
      <c r="P39" s="39" t="str">
        <f>IFERROR(__xludf.DUMMYFUNCTION("""COMPUTED_VALUE"""),"")</f>
        <v/>
      </c>
      <c r="Q39" s="39" t="str">
        <f>IFERROR(__xludf.DUMMYFUNCTION("""COMPUTED_VALUE"""),"")</f>
        <v/>
      </c>
      <c r="R39" s="39" t="str">
        <f>IFERROR(__xludf.DUMMYFUNCTION("""COMPUTED_VALUE"""),"Enter a positive integer")</f>
        <v>Enter a positive integer</v>
      </c>
      <c r="S39" s="39" t="str">
        <f>IFERROR(__xludf.DUMMYFUNCTION("""COMPUTED_VALUE"""),". &lt;= 4 and .&gt;= 0")</f>
        <v>. &lt;= 4 and .&gt;= 0</v>
      </c>
      <c r="T39" s="39" t="str">
        <f>IFERROR(__xludf.DUMMYFUNCTION("""COMPUTED_VALUE"""),"")</f>
        <v/>
      </c>
      <c r="U39" s="39" t="str">
        <f>IFERROR(__xludf.DUMMYFUNCTION("""COMPUTED_VALUE"""),"")</f>
        <v/>
      </c>
      <c r="V39" s="39" t="str">
        <f>IFERROR(__xludf.DUMMYFUNCTION("""COMPUTED_VALUE"""),"")</f>
        <v/>
      </c>
      <c r="W39" s="39" t="str">
        <f>IFERROR(__xludf.DUMMYFUNCTION("""COMPUTED_VALUE"""),"")</f>
        <v/>
      </c>
      <c r="X39" s="39" t="str">
        <f>IFERROR(__xludf.DUMMYFUNCTION("""COMPUTED_VALUE"""),"how_many_te")</f>
        <v>how_many_te</v>
      </c>
      <c r="Y39" s="39" t="str">
        <f>IFERROR(__xludf.DUMMYFUNCTION("""COMPUTED_VALUE"""),"Yes")</f>
        <v>Yes</v>
      </c>
      <c r="Z39" s="39" t="str">
        <f>IFERROR(__xludf.DUMMYFUNCTION("""COMPUTED_VALUE"""),"")</f>
        <v/>
      </c>
      <c r="AA39" s="39" t="str">
        <f>IFERROR(__xludf.DUMMYFUNCTION("""COMPUTED_VALUE"""),"")</f>
        <v/>
      </c>
      <c r="AB39" s="39" t="str">
        <f>IFERROR(__xludf.DUMMYFUNCTION("""COMPUTED_VALUE"""),"")</f>
        <v/>
      </c>
      <c r="AC39" s="39" t="str">
        <f>IFERROR(__xludf.DUMMYFUNCTION("""COMPUTED_VALUE"""),"INTEGER_ZERO_OR_POSITIVE")</f>
        <v>INTEGER_ZERO_OR_POSITIVE</v>
      </c>
      <c r="AD39" s="39" t="str">
        <f>IFERROR(__xludf.DUMMYFUNCTION("""COMPUTED_VALUE"""),"INTEGER_ZERO_OR_POSITIVE")</f>
        <v>INTEGER_ZERO_OR_POSITIVE</v>
      </c>
      <c r="AE39" s="39" t="str">
        <f>IFERROR(__xludf.DUMMYFUNCTION("""COMPUTED_VALUE"""),"SUM")</f>
        <v>SUM</v>
      </c>
      <c r="AF39" s="39" t="b">
        <f>IFERROR(__xludf.DUMMYFUNCTION("""COMPUTED_VALUE"""),TRUE)</f>
        <v>1</v>
      </c>
      <c r="AG39" s="39" t="str">
        <f>IFERROR(__xludf.DUMMYFUNCTION("""COMPUTED_VALUE"""),"")</f>
        <v/>
      </c>
      <c r="AH39" s="39"/>
      <c r="AI39" s="39"/>
      <c r="AJ39" s="39"/>
      <c r="AK39" s="39"/>
      <c r="AL39" s="39"/>
      <c r="AM39" s="39"/>
      <c r="AN39" s="39"/>
    </row>
    <row r="40" outlineLevel="1">
      <c r="A40" s="39" t="str">
        <f>IFERROR(__xludf.DUMMYFUNCTION("""COMPUTED_VALUE"""),"select_one yes1_no0")</f>
        <v>select_one yes1_no0</v>
      </c>
      <c r="B40" s="39" t="str">
        <f>IFERROR(__xludf.DUMMYFUNCTION("""COMPUTED_VALUE"""),"StandSheets")</f>
        <v>StandSheets</v>
      </c>
      <c r="C40" s="39" t="str">
        <f>IFERROR(__xludf.DUMMYFUNCTION("""COMPUTED_VALUE"""),"5. Are there standard Sheets for referral available")</f>
        <v>5. Are there standard Sheets for referral available</v>
      </c>
      <c r="D40" s="39" t="str">
        <f>IFERROR(__xludf.DUMMYFUNCTION("""COMPUTED_VALUE"""),"")</f>
        <v/>
      </c>
      <c r="E40" s="39" t="str">
        <f>IFERROR(__xludf.DUMMYFUNCTION("""COMPUTED_VALUE"""),"")</f>
        <v/>
      </c>
      <c r="F40" s="39">
        <f>IFERROR(__xludf.DUMMYFUNCTION("""COMPUTED_VALUE"""),40.0)</f>
        <v>40</v>
      </c>
      <c r="G40" s="39">
        <f>IFERROR(__xludf.DUMMYFUNCTION("""COMPUTED_VALUE"""),1.0)</f>
        <v>1</v>
      </c>
      <c r="H40" s="39">
        <f>IFERROR(__xludf.DUMMYFUNCTION("""COMPUTED_VALUE"""),11.0)</f>
        <v>11</v>
      </c>
      <c r="I40" s="39" t="str">
        <f>IFERROR(__xludf.DUMMYFUNCTION("""COMPUTED_VALUE"""),"At least 10 standard sheets are present during the evaluation")</f>
        <v>At least 10 standard sheets are present during the evaluation</v>
      </c>
      <c r="J40" s="39" t="str">
        <f>IFERROR(__xludf.DUMMYFUNCTION("""COMPUTED_VALUE"""),"")</f>
        <v/>
      </c>
      <c r="K40" s="39" t="b">
        <f>IFERROR(__xludf.DUMMYFUNCTION("""COMPUTED_VALUE"""),TRUE)</f>
        <v>1</v>
      </c>
      <c r="L40" s="37" t="str">
        <f>IFERROR(__xludf.DUMMYFUNCTION("""COMPUTED_VALUE"""),"")</f>
        <v/>
      </c>
      <c r="M40" s="37" t="str">
        <f>IFERROR(__xludf.DUMMYFUNCTION("""COMPUTED_VALUE"""),"")</f>
        <v/>
      </c>
      <c r="N40" s="40" t="str">
        <f>IFERROR(__xludf.DUMMYFUNCTION("""COMPUTED_VALUE"""),"")</f>
        <v/>
      </c>
      <c r="O40" s="39" t="str">
        <f>IFERROR(__xludf.DUMMYFUNCTION("""COMPUTED_VALUE"""),"")</f>
        <v/>
      </c>
      <c r="P40" s="39" t="str">
        <f>IFERROR(__xludf.DUMMYFUNCTION("""COMPUTED_VALUE"""),"")</f>
        <v/>
      </c>
      <c r="Q40" s="39" t="str">
        <f>IFERROR(__xludf.DUMMYFUNCTION("""COMPUTED_VALUE"""),"")</f>
        <v/>
      </c>
      <c r="R40" s="39" t="str">
        <f>IFERROR(__xludf.DUMMYFUNCTION("""COMPUTED_VALUE"""),"")</f>
        <v/>
      </c>
      <c r="S40" s="39" t="str">
        <f>IFERROR(__xludf.DUMMYFUNCTION("""COMPUTED_VALUE"""),"")</f>
        <v/>
      </c>
      <c r="T40" s="39" t="str">
        <f>IFERROR(__xludf.DUMMYFUNCTION("""COMPUTED_VALUE"""),"")</f>
        <v/>
      </c>
      <c r="U40" s="39" t="str">
        <f>IFERROR(__xludf.DUMMYFUNCTION("""COMPUTED_VALUE"""),"")</f>
        <v/>
      </c>
      <c r="V40" s="39" t="str">
        <f>IFERROR(__xludf.DUMMYFUNCTION("""COMPUTED_VALUE"""),"")</f>
        <v/>
      </c>
      <c r="W40" s="39" t="str">
        <f>IFERROR(__xludf.DUMMYFUNCTION("""COMPUTED_VALUE"""),"")</f>
        <v/>
      </c>
      <c r="X40" s="39" t="str">
        <f>IFERROR(__xludf.DUMMYFUNCTION("""COMPUTED_VALUE"""),"are_there_s")</f>
        <v>are_there_s</v>
      </c>
      <c r="Y40" s="39" t="str">
        <f>IFERROR(__xludf.DUMMYFUNCTION("""COMPUTED_VALUE"""),"Yes")</f>
        <v>Yes</v>
      </c>
      <c r="Z40" s="39" t="str">
        <f>IFERROR(__xludf.DUMMYFUNCTION("""COMPUTED_VALUE"""),"yes1_no0")</f>
        <v>yes1_no0</v>
      </c>
      <c r="AA40" s="39" t="str">
        <f>IFERROR(__xludf.DUMMYFUNCTION("""COMPUTED_VALUE"""),"yes1no00000")</f>
        <v>yes1no00000</v>
      </c>
      <c r="AB40" s="39" t="str">
        <f>IFERROR(__xludf.DUMMYFUNCTION("""COMPUTED_VALUE"""),"INTEGER_ZERO_OR_POSITIVE")</f>
        <v>INTEGER_ZERO_OR_POSITIVE</v>
      </c>
      <c r="AC40" s="39" t="str">
        <f>IFERROR(__xludf.DUMMYFUNCTION("""COMPUTED_VALUE"""),"")</f>
        <v/>
      </c>
      <c r="AD40" s="39" t="str">
        <f>IFERROR(__xludf.DUMMYFUNCTION("""COMPUTED_VALUE"""),"INTEGER_ZERO_OR_POSITIVE")</f>
        <v>INTEGER_ZERO_OR_POSITIVE</v>
      </c>
      <c r="AE40" s="39" t="str">
        <f>IFERROR(__xludf.DUMMYFUNCTION("""COMPUTED_VALUE"""),"SUM")</f>
        <v>SUM</v>
      </c>
      <c r="AF40" s="39" t="b">
        <f>IFERROR(__xludf.DUMMYFUNCTION("""COMPUTED_VALUE"""),TRUE)</f>
        <v>1</v>
      </c>
      <c r="AG40" s="39" t="str">
        <f>IFERROR(__xludf.DUMMYFUNCTION("""COMPUTED_VALUE"""),"")</f>
        <v/>
      </c>
      <c r="AH40" s="39"/>
      <c r="AI40" s="39"/>
      <c r="AJ40" s="39"/>
      <c r="AK40" s="39"/>
      <c r="AL40" s="39"/>
      <c r="AM40" s="39"/>
      <c r="AN40" s="39"/>
    </row>
    <row r="41" outlineLevel="1">
      <c r="A41" s="39" t="str">
        <f>IFERROR(__xludf.DUMMYFUNCTION("""COMPUTED_VALUE"""),"select_one yes1_no0")</f>
        <v>select_one yes1_no0</v>
      </c>
      <c r="B41" s="39" t="str">
        <f>IFERROR(__xludf.DUMMYFUNCTION("""COMPUTED_VALUE"""),"Avmobilphon")</f>
        <v>Avmobilphon</v>
      </c>
      <c r="C41" s="39" t="str">
        <f>IFERROR(__xludf.DUMMYFUNCTION("""COMPUTED_VALUE"""),"6. Does availability of dedicated mobile phone for communication between health facility and general hospital exist?")</f>
        <v>6. Does availability of dedicated mobile phone for communication between health facility and general hospital exist?</v>
      </c>
      <c r="D41" s="39" t="str">
        <f>IFERROR(__xludf.DUMMYFUNCTION("""COMPUTED_VALUE"""),"")</f>
        <v/>
      </c>
      <c r="E41" s="39" t="str">
        <f>IFERROR(__xludf.DUMMYFUNCTION("""COMPUTED_VALUE"""),"")</f>
        <v/>
      </c>
      <c r="F41" s="39">
        <f>IFERROR(__xludf.DUMMYFUNCTION("""COMPUTED_VALUE"""),41.0)</f>
        <v>41</v>
      </c>
      <c r="G41" s="39">
        <f>IFERROR(__xludf.DUMMYFUNCTION("""COMPUTED_VALUE"""),1.0)</f>
        <v>1</v>
      </c>
      <c r="H41" s="39">
        <f>IFERROR(__xludf.DUMMYFUNCTION("""COMPUTED_VALUE"""),11.0)</f>
        <v>11</v>
      </c>
      <c r="I41" s="39" t="str">
        <f>IFERROR(__xludf.DUMMYFUNCTION("""COMPUTED_VALUE"""),"Mobile phone functional with batteries and/or call credit of a minimum of N500 and contact details on the phone (e. g: Medical Director GH/Cottage Hospital, HF Staff, other PBF HFs OICs in the LGA, LGA PHC Dept. PBF Team and SPHCDA PIU &amp;TA Team)")</f>
        <v>Mobile phone functional with batteries and/or call credit of a minimum of N500 and contact details on the phone (e. g: Medical Director GH/Cottage Hospital, HF Staff, other PBF HFs OICs in the LGA, LGA PHC Dept. PBF Team and SPHCDA PIU &amp;TA Team)</v>
      </c>
      <c r="J41" s="39" t="str">
        <f>IFERROR(__xludf.DUMMYFUNCTION("""COMPUTED_VALUE"""),"")</f>
        <v/>
      </c>
      <c r="K41" s="39" t="b">
        <f>IFERROR(__xludf.DUMMYFUNCTION("""COMPUTED_VALUE"""),TRUE)</f>
        <v>1</v>
      </c>
      <c r="L41" s="37" t="str">
        <f>IFERROR(__xludf.DUMMYFUNCTION("""COMPUTED_VALUE"""),"")</f>
        <v/>
      </c>
      <c r="M41" s="37" t="str">
        <f>IFERROR(__xludf.DUMMYFUNCTION("""COMPUTED_VALUE"""),"")</f>
        <v/>
      </c>
      <c r="N41" s="40" t="str">
        <f>IFERROR(__xludf.DUMMYFUNCTION("""COMPUTED_VALUE"""),"")</f>
        <v/>
      </c>
      <c r="O41" s="39" t="str">
        <f>IFERROR(__xludf.DUMMYFUNCTION("""COMPUTED_VALUE"""),"")</f>
        <v/>
      </c>
      <c r="P41" s="39" t="str">
        <f>IFERROR(__xludf.DUMMYFUNCTION("""COMPUTED_VALUE"""),"")</f>
        <v/>
      </c>
      <c r="Q41" s="39" t="str">
        <f>IFERROR(__xludf.DUMMYFUNCTION("""COMPUTED_VALUE"""),"")</f>
        <v/>
      </c>
      <c r="R41" s="39" t="str">
        <f>IFERROR(__xludf.DUMMYFUNCTION("""COMPUTED_VALUE"""),"")</f>
        <v/>
      </c>
      <c r="S41" s="39" t="str">
        <f>IFERROR(__xludf.DUMMYFUNCTION("""COMPUTED_VALUE"""),"")</f>
        <v/>
      </c>
      <c r="T41" s="39" t="str">
        <f>IFERROR(__xludf.DUMMYFUNCTION("""COMPUTED_VALUE"""),"")</f>
        <v/>
      </c>
      <c r="U41" s="39" t="str">
        <f>IFERROR(__xludf.DUMMYFUNCTION("""COMPUTED_VALUE"""),"")</f>
        <v/>
      </c>
      <c r="V41" s="39" t="str">
        <f>IFERROR(__xludf.DUMMYFUNCTION("""COMPUTED_VALUE"""),"")</f>
        <v/>
      </c>
      <c r="W41" s="39" t="str">
        <f>IFERROR(__xludf.DUMMYFUNCTION("""COMPUTED_VALUE"""),"")</f>
        <v/>
      </c>
      <c r="X41" s="39" t="str">
        <f>IFERROR(__xludf.DUMMYFUNCTION("""COMPUTED_VALUE"""),"does_availa")</f>
        <v>does_availa</v>
      </c>
      <c r="Y41" s="39" t="str">
        <f>IFERROR(__xludf.DUMMYFUNCTION("""COMPUTED_VALUE"""),"Yes")</f>
        <v>Yes</v>
      </c>
      <c r="Z41" s="39" t="str">
        <f>IFERROR(__xludf.DUMMYFUNCTION("""COMPUTED_VALUE"""),"yes1_no0")</f>
        <v>yes1_no0</v>
      </c>
      <c r="AA41" s="39" t="str">
        <f>IFERROR(__xludf.DUMMYFUNCTION("""COMPUTED_VALUE"""),"yes1no00000")</f>
        <v>yes1no00000</v>
      </c>
      <c r="AB41" s="39" t="str">
        <f>IFERROR(__xludf.DUMMYFUNCTION("""COMPUTED_VALUE"""),"INTEGER_ZERO_OR_POSITIVE")</f>
        <v>INTEGER_ZERO_OR_POSITIVE</v>
      </c>
      <c r="AC41" s="39" t="str">
        <f>IFERROR(__xludf.DUMMYFUNCTION("""COMPUTED_VALUE"""),"")</f>
        <v/>
      </c>
      <c r="AD41" s="39" t="str">
        <f>IFERROR(__xludf.DUMMYFUNCTION("""COMPUTED_VALUE"""),"INTEGER_ZERO_OR_POSITIVE")</f>
        <v>INTEGER_ZERO_OR_POSITIVE</v>
      </c>
      <c r="AE41" s="39" t="str">
        <f>IFERROR(__xludf.DUMMYFUNCTION("""COMPUTED_VALUE"""),"SUM")</f>
        <v>SUM</v>
      </c>
      <c r="AF41" s="39" t="b">
        <f>IFERROR(__xludf.DUMMYFUNCTION("""COMPUTED_VALUE"""),TRUE)</f>
        <v>1</v>
      </c>
      <c r="AG41" s="39" t="str">
        <f>IFERROR(__xludf.DUMMYFUNCTION("""COMPUTED_VALUE"""),"")</f>
        <v/>
      </c>
      <c r="AH41" s="39"/>
      <c r="AI41" s="39"/>
      <c r="AJ41" s="39"/>
      <c r="AK41" s="39"/>
      <c r="AL41" s="39"/>
      <c r="AM41" s="39"/>
      <c r="AN41" s="39"/>
    </row>
    <row r="42" outlineLevel="1">
      <c r="A42" s="39" t="str">
        <f>IFERROR(__xludf.DUMMYFUNCTION("""COMPUTED_VALUE"""),"select_one yes2_no0")</f>
        <v>select_one yes2_no0</v>
      </c>
      <c r="B42" s="39" t="str">
        <f>IFERROR(__xludf.DUMMYFUNCTION("""COMPUTED_VALUE"""),"HMISreports")</f>
        <v>HMISreports</v>
      </c>
      <c r="C42" s="39" t="str">
        <f>IFERROR(__xludf.DUMMYFUNCTION("""COMPUTED_VALUE"""),"7. Are HMIS reports filled, updated and transmitted to the LGA on schedule?")</f>
        <v>7. Are HMIS reports filled, updated and transmitted to the LGA on schedule?</v>
      </c>
      <c r="D42" s="39" t="str">
        <f>IFERROR(__xludf.DUMMYFUNCTION("""COMPUTED_VALUE"""),"")</f>
        <v/>
      </c>
      <c r="E42" s="39" t="str">
        <f>IFERROR(__xludf.DUMMYFUNCTION("""COMPUTED_VALUE"""),"")</f>
        <v/>
      </c>
      <c r="F42" s="39">
        <f>IFERROR(__xludf.DUMMYFUNCTION("""COMPUTED_VALUE"""),42.0)</f>
        <v>42</v>
      </c>
      <c r="G42" s="39">
        <f>IFERROR(__xludf.DUMMYFUNCTION("""COMPUTED_VALUE"""),2.0)</f>
        <v>2</v>
      </c>
      <c r="H42" s="39">
        <f>IFERROR(__xludf.DUMMYFUNCTION("""COMPUTED_VALUE"""),11.0)</f>
        <v>11</v>
      </c>
      <c r="I42" s="39" t="str">
        <f>IFERROR(__xludf.DUMMYFUNCTION("""COMPUTED_VALUE"""),"Transmission of HMIS report is after verification of the SPHCDA of the monthly MPA invoice (including those of subcontracted HFs if applicable) and a signed receipt of acknowledgement is available")</f>
        <v>Transmission of HMIS report is after verification of the SPHCDA of the monthly MPA invoice (including those of subcontracted HFs if applicable) and a signed receipt of acknowledgement is available</v>
      </c>
      <c r="J42" s="39" t="str">
        <f>IFERROR(__xludf.DUMMYFUNCTION("""COMPUTED_VALUE"""),"")</f>
        <v/>
      </c>
      <c r="K42" s="39" t="b">
        <f>IFERROR(__xludf.DUMMYFUNCTION("""COMPUTED_VALUE"""),TRUE)</f>
        <v>1</v>
      </c>
      <c r="L42" s="37" t="str">
        <f>IFERROR(__xludf.DUMMYFUNCTION("""COMPUTED_VALUE"""),"")</f>
        <v/>
      </c>
      <c r="M42" s="37" t="str">
        <f>IFERROR(__xludf.DUMMYFUNCTION("""COMPUTED_VALUE"""),"")</f>
        <v/>
      </c>
      <c r="N42" s="40" t="str">
        <f>IFERROR(__xludf.DUMMYFUNCTION("""COMPUTED_VALUE"""),"")</f>
        <v/>
      </c>
      <c r="O42" s="39" t="str">
        <f>IFERROR(__xludf.DUMMYFUNCTION("""COMPUTED_VALUE"""),"")</f>
        <v/>
      </c>
      <c r="P42" s="39" t="str">
        <f>IFERROR(__xludf.DUMMYFUNCTION("""COMPUTED_VALUE"""),"")</f>
        <v/>
      </c>
      <c r="Q42" s="39" t="str">
        <f>IFERROR(__xludf.DUMMYFUNCTION("""COMPUTED_VALUE"""),"")</f>
        <v/>
      </c>
      <c r="R42" s="39" t="str">
        <f>IFERROR(__xludf.DUMMYFUNCTION("""COMPUTED_VALUE"""),"")</f>
        <v/>
      </c>
      <c r="S42" s="39" t="str">
        <f>IFERROR(__xludf.DUMMYFUNCTION("""COMPUTED_VALUE"""),"")</f>
        <v/>
      </c>
      <c r="T42" s="39" t="str">
        <f>IFERROR(__xludf.DUMMYFUNCTION("""COMPUTED_VALUE"""),"")</f>
        <v/>
      </c>
      <c r="U42" s="39" t="str">
        <f>IFERROR(__xludf.DUMMYFUNCTION("""COMPUTED_VALUE"""),"")</f>
        <v/>
      </c>
      <c r="V42" s="39" t="str">
        <f>IFERROR(__xludf.DUMMYFUNCTION("""COMPUTED_VALUE"""),"")</f>
        <v/>
      </c>
      <c r="W42" s="39" t="str">
        <f>IFERROR(__xludf.DUMMYFUNCTION("""COMPUTED_VALUE"""),"")</f>
        <v/>
      </c>
      <c r="X42" s="39" t="str">
        <f>IFERROR(__xludf.DUMMYFUNCTION("""COMPUTED_VALUE"""),"are_hmis_re")</f>
        <v>are_hmis_re</v>
      </c>
      <c r="Y42" s="39" t="str">
        <f>IFERROR(__xludf.DUMMYFUNCTION("""COMPUTED_VALUE"""),"Yes")</f>
        <v>Yes</v>
      </c>
      <c r="Z42" s="39" t="str">
        <f>IFERROR(__xludf.DUMMYFUNCTION("""COMPUTED_VALUE"""),"yes2_no0")</f>
        <v>yes2_no0</v>
      </c>
      <c r="AA42" s="39" t="str">
        <f>IFERROR(__xludf.DUMMYFUNCTION("""COMPUTED_VALUE"""),"yes2no00000")</f>
        <v>yes2no00000</v>
      </c>
      <c r="AB42" s="39" t="str">
        <f>IFERROR(__xludf.DUMMYFUNCTION("""COMPUTED_VALUE"""),"INTEGER_ZERO_OR_POSITIVE")</f>
        <v>INTEGER_ZERO_OR_POSITIVE</v>
      </c>
      <c r="AC42" s="39" t="str">
        <f>IFERROR(__xludf.DUMMYFUNCTION("""COMPUTED_VALUE"""),"")</f>
        <v/>
      </c>
      <c r="AD42" s="39" t="str">
        <f>IFERROR(__xludf.DUMMYFUNCTION("""COMPUTED_VALUE"""),"INTEGER_ZERO_OR_POSITIVE")</f>
        <v>INTEGER_ZERO_OR_POSITIVE</v>
      </c>
      <c r="AE42" s="39" t="str">
        <f>IFERROR(__xludf.DUMMYFUNCTION("""COMPUTED_VALUE"""),"SUM")</f>
        <v>SUM</v>
      </c>
      <c r="AF42" s="39" t="b">
        <f>IFERROR(__xludf.DUMMYFUNCTION("""COMPUTED_VALUE"""),TRUE)</f>
        <v>1</v>
      </c>
      <c r="AG42" s="39" t="str">
        <f>IFERROR(__xludf.DUMMYFUNCTION("""COMPUTED_VALUE"""),"")</f>
        <v/>
      </c>
      <c r="AH42" s="39"/>
      <c r="AI42" s="39"/>
      <c r="AJ42" s="39"/>
      <c r="AK42" s="39"/>
      <c r="AL42" s="39"/>
      <c r="AM42" s="39"/>
      <c r="AN42" s="39"/>
    </row>
    <row r="43" outlineLevel="1">
      <c r="A43" s="39" t="str">
        <f>IFERROR(__xludf.DUMMYFUNCTION("""COMPUTED_VALUE"""),"select_one yes1_no0")</f>
        <v>select_one yes1_no0</v>
      </c>
      <c r="B43" s="39" t="str">
        <f>IFERROR(__xludf.DUMMYFUNCTION("""COMPUTED_VALUE"""),"HMISdataRep")</f>
        <v>HMISdataRep</v>
      </c>
      <c r="C43" s="39" t="str">
        <f>IFERROR(__xludf.DUMMYFUNCTION("""COMPUTED_VALUE"""),"8. Is the HMIS data analysis report for the quarter being assessed concerning priority problems?")</f>
        <v>8. Is the HMIS data analysis report for the quarter being assessed concerning priority problems?</v>
      </c>
      <c r="D43" s="39" t="str">
        <f>IFERROR(__xludf.DUMMYFUNCTION("""COMPUTED_VALUE"""),"")</f>
        <v/>
      </c>
      <c r="E43" s="39" t="str">
        <f>IFERROR(__xludf.DUMMYFUNCTION("""COMPUTED_VALUE"""),"")</f>
        <v/>
      </c>
      <c r="F43" s="39">
        <f>IFERROR(__xludf.DUMMYFUNCTION("""COMPUTED_VALUE"""),43.0)</f>
        <v>43</v>
      </c>
      <c r="G43" s="39">
        <f>IFERROR(__xludf.DUMMYFUNCTION("""COMPUTED_VALUE"""),1.0)</f>
        <v>1</v>
      </c>
      <c r="H43" s="39">
        <f>IFERROR(__xludf.DUMMYFUNCTION("""COMPUTED_VALUE"""),11.0)</f>
        <v>11</v>
      </c>
      <c r="I43" s="39" t="str">
        <f>IFERROR(__xludf.DUMMYFUNCTION("""COMPUTED_VALUE"""),"Five priority health problems are followed each quarter and data have been updated up to the month prior to the supervisor's visit (all or nothing) (Monthly summary of the health problem classified at the closing of each month in the General register)")</f>
        <v>Five priority health problems are followed each quarter and data have been updated up to the month prior to the supervisor's visit (all or nothing) (Monthly summary of the health problem classified at the closing of each month in the General register)</v>
      </c>
      <c r="J43" s="39" t="str">
        <f>IFERROR(__xludf.DUMMYFUNCTION("""COMPUTED_VALUE"""),"")</f>
        <v/>
      </c>
      <c r="K43" s="39" t="b">
        <f>IFERROR(__xludf.DUMMYFUNCTION("""COMPUTED_VALUE"""),TRUE)</f>
        <v>1</v>
      </c>
      <c r="L43" s="37" t="str">
        <f>IFERROR(__xludf.DUMMYFUNCTION("""COMPUTED_VALUE"""),"")</f>
        <v/>
      </c>
      <c r="M43" s="37" t="str">
        <f>IFERROR(__xludf.DUMMYFUNCTION("""COMPUTED_VALUE"""),"")</f>
        <v/>
      </c>
      <c r="N43" s="40" t="str">
        <f>IFERROR(__xludf.DUMMYFUNCTION("""COMPUTED_VALUE"""),"")</f>
        <v/>
      </c>
      <c r="O43" s="39" t="str">
        <f>IFERROR(__xludf.DUMMYFUNCTION("""COMPUTED_VALUE"""),"")</f>
        <v/>
      </c>
      <c r="P43" s="39" t="str">
        <f>IFERROR(__xludf.DUMMYFUNCTION("""COMPUTED_VALUE"""),"")</f>
        <v/>
      </c>
      <c r="Q43" s="39" t="str">
        <f>IFERROR(__xludf.DUMMYFUNCTION("""COMPUTED_VALUE"""),"")</f>
        <v/>
      </c>
      <c r="R43" s="39" t="str">
        <f>IFERROR(__xludf.DUMMYFUNCTION("""COMPUTED_VALUE"""),"")</f>
        <v/>
      </c>
      <c r="S43" s="39" t="str">
        <f>IFERROR(__xludf.DUMMYFUNCTION("""COMPUTED_VALUE"""),"")</f>
        <v/>
      </c>
      <c r="T43" s="39" t="str">
        <f>IFERROR(__xludf.DUMMYFUNCTION("""COMPUTED_VALUE"""),"")</f>
        <v/>
      </c>
      <c r="U43" s="39" t="str">
        <f>IFERROR(__xludf.DUMMYFUNCTION("""COMPUTED_VALUE"""),"")</f>
        <v/>
      </c>
      <c r="V43" s="39" t="str">
        <f>IFERROR(__xludf.DUMMYFUNCTION("""COMPUTED_VALUE"""),"")</f>
        <v/>
      </c>
      <c r="W43" s="39" t="str">
        <f>IFERROR(__xludf.DUMMYFUNCTION("""COMPUTED_VALUE"""),"")</f>
        <v/>
      </c>
      <c r="X43" s="39" t="str">
        <f>IFERROR(__xludf.DUMMYFUNCTION("""COMPUTED_VALUE"""),"is_the_hmis")</f>
        <v>is_the_hmis</v>
      </c>
      <c r="Y43" s="39" t="str">
        <f>IFERROR(__xludf.DUMMYFUNCTION("""COMPUTED_VALUE"""),"Yes")</f>
        <v>Yes</v>
      </c>
      <c r="Z43" s="39" t="str">
        <f>IFERROR(__xludf.DUMMYFUNCTION("""COMPUTED_VALUE"""),"yes1_no0")</f>
        <v>yes1_no0</v>
      </c>
      <c r="AA43" s="39" t="str">
        <f>IFERROR(__xludf.DUMMYFUNCTION("""COMPUTED_VALUE"""),"yes1no00000")</f>
        <v>yes1no00000</v>
      </c>
      <c r="AB43" s="39" t="str">
        <f>IFERROR(__xludf.DUMMYFUNCTION("""COMPUTED_VALUE"""),"INTEGER_ZERO_OR_POSITIVE")</f>
        <v>INTEGER_ZERO_OR_POSITIVE</v>
      </c>
      <c r="AC43" s="39" t="str">
        <f>IFERROR(__xludf.DUMMYFUNCTION("""COMPUTED_VALUE"""),"")</f>
        <v/>
      </c>
      <c r="AD43" s="39" t="str">
        <f>IFERROR(__xludf.DUMMYFUNCTION("""COMPUTED_VALUE"""),"INTEGER_ZERO_OR_POSITIVE")</f>
        <v>INTEGER_ZERO_OR_POSITIVE</v>
      </c>
      <c r="AE43" s="39" t="str">
        <f>IFERROR(__xludf.DUMMYFUNCTION("""COMPUTED_VALUE"""),"SUM")</f>
        <v>SUM</v>
      </c>
      <c r="AF43" s="39" t="b">
        <f>IFERROR(__xludf.DUMMYFUNCTION("""COMPUTED_VALUE"""),TRUE)</f>
        <v>1</v>
      </c>
      <c r="AG43" s="39" t="str">
        <f>IFERROR(__xludf.DUMMYFUNCTION("""COMPUTED_VALUE"""),"")</f>
        <v/>
      </c>
      <c r="AH43" s="39"/>
      <c r="AI43" s="39"/>
      <c r="AJ43" s="39"/>
      <c r="AK43" s="39"/>
      <c r="AL43" s="39"/>
      <c r="AM43" s="39"/>
      <c r="AN43" s="39"/>
    </row>
    <row r="44">
      <c r="A44" s="41" t="str">
        <f>IFERROR(__xludf.DUMMYFUNCTION("""COMPUTED_VALUE"""),"select_one yes3_no0")</f>
        <v>select_one yes3_no0</v>
      </c>
      <c r="B44" s="41" t="str">
        <f>IFERROR(__xludf.DUMMYFUNCTION("""COMPUTED_VALUE"""),"RBFmeetings")</f>
        <v>RBFmeetings</v>
      </c>
      <c r="C44" s="41" t="str">
        <f>IFERROR(__xludf.DUMMYFUNCTION("""COMPUTED_VALUE"""),"9. Is the health Facility RBF Committee meetings conducted monthly and minutes available?")</f>
        <v>9. Is the health Facility RBF Committee meetings conducted monthly and minutes available?</v>
      </c>
      <c r="D44" s="41" t="str">
        <f>IFERROR(__xludf.DUMMYFUNCTION("""COMPUTED_VALUE"""),"")</f>
        <v/>
      </c>
      <c r="E44" s="41" t="str">
        <f>IFERROR(__xludf.DUMMYFUNCTION("""COMPUTED_VALUE"""),"")</f>
        <v/>
      </c>
      <c r="F44" s="41">
        <f>IFERROR(__xludf.DUMMYFUNCTION("""COMPUTED_VALUE"""),44.0)</f>
        <v>44</v>
      </c>
      <c r="G44" s="41">
        <f>IFERROR(__xludf.DUMMYFUNCTION("""COMPUTED_VALUE"""),3.0)</f>
        <v>3</v>
      </c>
      <c r="H44" s="41">
        <f>IFERROR(__xludf.DUMMYFUNCTION("""COMPUTED_VALUE"""),11.0)</f>
        <v>11</v>
      </c>
      <c r="I44" s="41" t="str">
        <f>IFERROR(__xludf.DUMMYFUNCTION("""COMPUTED_VALUE"""),"Each monthly minutes contain: (i) date of the meeting; (ii) signed list of participants; (iii) follow-up of decisions taken during the previous meeting; (iv) there is a list of developed recommendations or decisions taken; (v) each month the monthly finan"&amp;"cial balance is discussed; (vi) minutes of the meeting are signed by the chairman. (3 complete RBF committee meeting minutes available, all or none: 3 points)")</f>
        <v>Each monthly minutes contain: (i) date of the meeting; (ii) signed list of participants; (iii) follow-up of decisions taken during the previous meeting; (iv) there is a list of developed recommendations or decisions taken; (v) each month the monthly financial balance is discussed; (vi) minutes of the meeting are signed by the chairman. (3 complete RBF committee meeting minutes available, all or none: 3 points)</v>
      </c>
      <c r="J44" s="41" t="str">
        <f>IFERROR(__xludf.DUMMYFUNCTION("""COMPUTED_VALUE"""),"")</f>
        <v/>
      </c>
      <c r="K44" s="41" t="b">
        <f>IFERROR(__xludf.DUMMYFUNCTION("""COMPUTED_VALUE"""),TRUE)</f>
        <v>1</v>
      </c>
      <c r="L44" s="41" t="str">
        <f>IFERROR(__xludf.DUMMYFUNCTION("""COMPUTED_VALUE"""),"")</f>
        <v/>
      </c>
      <c r="M44" s="41" t="str">
        <f>IFERROR(__xludf.DUMMYFUNCTION("""COMPUTED_VALUE"""),"")</f>
        <v/>
      </c>
      <c r="N44" s="42" t="str">
        <f>IFERROR(__xludf.DUMMYFUNCTION("""COMPUTED_VALUE"""),"")</f>
        <v/>
      </c>
      <c r="O44" s="41" t="str">
        <f>IFERROR(__xludf.DUMMYFUNCTION("""COMPUTED_VALUE"""),"")</f>
        <v/>
      </c>
      <c r="P44" s="41" t="str">
        <f>IFERROR(__xludf.DUMMYFUNCTION("""COMPUTED_VALUE"""),"")</f>
        <v/>
      </c>
      <c r="Q44" s="41" t="str">
        <f>IFERROR(__xludf.DUMMYFUNCTION("""COMPUTED_VALUE"""),"")</f>
        <v/>
      </c>
      <c r="R44" s="41" t="str">
        <f>IFERROR(__xludf.DUMMYFUNCTION("""COMPUTED_VALUE"""),"")</f>
        <v/>
      </c>
      <c r="S44" s="41" t="str">
        <f>IFERROR(__xludf.DUMMYFUNCTION("""COMPUTED_VALUE"""),"")</f>
        <v/>
      </c>
      <c r="T44" s="41" t="str">
        <f>IFERROR(__xludf.DUMMYFUNCTION("""COMPUTED_VALUE"""),"")</f>
        <v/>
      </c>
      <c r="U44" s="41" t="str">
        <f>IFERROR(__xludf.DUMMYFUNCTION("""COMPUTED_VALUE"""),"")</f>
        <v/>
      </c>
      <c r="V44" s="41" t="str">
        <f>IFERROR(__xludf.DUMMYFUNCTION("""COMPUTED_VALUE"""),"")</f>
        <v/>
      </c>
      <c r="W44" s="41" t="str">
        <f>IFERROR(__xludf.DUMMYFUNCTION("""COMPUTED_VALUE"""),"")</f>
        <v/>
      </c>
      <c r="X44" s="41" t="str">
        <f>IFERROR(__xludf.DUMMYFUNCTION("""COMPUTED_VALUE"""),"is_the_heal")</f>
        <v>is_the_heal</v>
      </c>
      <c r="Y44" s="41" t="str">
        <f>IFERROR(__xludf.DUMMYFUNCTION("""COMPUTED_VALUE"""),"Yes")</f>
        <v>Yes</v>
      </c>
      <c r="Z44" s="41" t="str">
        <f>IFERROR(__xludf.DUMMYFUNCTION("""COMPUTED_VALUE"""),"yes3_no0")</f>
        <v>yes3_no0</v>
      </c>
      <c r="AA44" s="41" t="str">
        <f>IFERROR(__xludf.DUMMYFUNCTION("""COMPUTED_VALUE"""),"yes3no00000")</f>
        <v>yes3no00000</v>
      </c>
      <c r="AB44" s="41" t="str">
        <f>IFERROR(__xludf.DUMMYFUNCTION("""COMPUTED_VALUE"""),"INTEGER_ZERO_OR_POSITIVE")</f>
        <v>INTEGER_ZERO_OR_POSITIVE</v>
      </c>
      <c r="AC44" s="41" t="str">
        <f>IFERROR(__xludf.DUMMYFUNCTION("""COMPUTED_VALUE"""),"")</f>
        <v/>
      </c>
      <c r="AD44" s="41" t="str">
        <f>IFERROR(__xludf.DUMMYFUNCTION("""COMPUTED_VALUE"""),"INTEGER_ZERO_OR_POSITIVE")</f>
        <v>INTEGER_ZERO_OR_POSITIVE</v>
      </c>
      <c r="AE44" s="41" t="str">
        <f>IFERROR(__xludf.DUMMYFUNCTION("""COMPUTED_VALUE"""),"SUM")</f>
        <v>SUM</v>
      </c>
      <c r="AF44" s="41" t="b">
        <f>IFERROR(__xludf.DUMMYFUNCTION("""COMPUTED_VALUE"""),TRUE)</f>
        <v>1</v>
      </c>
      <c r="AG44" s="41" t="str">
        <f>IFERROR(__xludf.DUMMYFUNCTION("""COMPUTED_VALUE"""),"")</f>
        <v/>
      </c>
      <c r="AH44" s="41"/>
      <c r="AI44" s="41"/>
      <c r="AJ44" s="41"/>
      <c r="AK44" s="41"/>
      <c r="AL44" s="41"/>
      <c r="AM44" s="41"/>
      <c r="AN44" s="41"/>
    </row>
    <row r="45">
      <c r="A45" s="41" t="str">
        <f>IFERROR(__xludf.DUMMYFUNCTION("""COMPUTED_VALUE"""),"select_one yes1_no0")</f>
        <v>select_one yes1_no0</v>
      </c>
      <c r="B45" s="41" t="str">
        <f>IFERROR(__xludf.DUMMYFUNCTION("""COMPUTED_VALUE"""),"MorturyAval")</f>
        <v>MorturyAval</v>
      </c>
      <c r="C45" s="41" t="str">
        <f>IFERROR(__xludf.DUMMYFUNCTION("""COMPUTED_VALUE"""),"10. Is there a room for a mortuary?")</f>
        <v>10. Is there a room for a mortuary?</v>
      </c>
      <c r="D45" s="41" t="str">
        <f>IFERROR(__xludf.DUMMYFUNCTION("""COMPUTED_VALUE"""),"")</f>
        <v/>
      </c>
      <c r="E45" s="41" t="str">
        <f>IFERROR(__xludf.DUMMYFUNCTION("""COMPUTED_VALUE"""),"")</f>
        <v/>
      </c>
      <c r="F45" s="41">
        <f>IFERROR(__xludf.DUMMYFUNCTION("""COMPUTED_VALUE"""),45.0)</f>
        <v>45</v>
      </c>
      <c r="G45" s="41">
        <f>IFERROR(__xludf.DUMMYFUNCTION("""COMPUTED_VALUE"""),1.0)</f>
        <v>1</v>
      </c>
      <c r="H45" s="41">
        <f>IFERROR(__xludf.DUMMYFUNCTION("""COMPUTED_VALUE"""),11.0)</f>
        <v>11</v>
      </c>
      <c r="I45" s="41" t="str">
        <f>IFERROR(__xludf.DUMMYFUNCTION("""COMPUTED_VALUE"""),"Availability of a room for a mortuary: corps not stored more than 12 hours (check-ins/outs mortuary registers), one strecher and one table")</f>
        <v>Availability of a room for a mortuary: corps not stored more than 12 hours (check-ins/outs mortuary registers), one strecher and one table</v>
      </c>
      <c r="J45" s="41" t="str">
        <f>IFERROR(__xludf.DUMMYFUNCTION("""COMPUTED_VALUE"""),"")</f>
        <v/>
      </c>
      <c r="K45" s="41" t="b">
        <f>IFERROR(__xludf.DUMMYFUNCTION("""COMPUTED_VALUE"""),TRUE)</f>
        <v>1</v>
      </c>
      <c r="L45" s="41" t="str">
        <f>IFERROR(__xludf.DUMMYFUNCTION("""COMPUTED_VALUE"""),"")</f>
        <v/>
      </c>
      <c r="M45" s="41" t="str">
        <f>IFERROR(__xludf.DUMMYFUNCTION("""COMPUTED_VALUE"""),"")</f>
        <v/>
      </c>
      <c r="N45" s="42" t="str">
        <f>IFERROR(__xludf.DUMMYFUNCTION("""COMPUTED_VALUE"""),"")</f>
        <v/>
      </c>
      <c r="O45" s="41" t="str">
        <f>IFERROR(__xludf.DUMMYFUNCTION("""COMPUTED_VALUE"""),"")</f>
        <v/>
      </c>
      <c r="P45" s="41" t="str">
        <f>IFERROR(__xludf.DUMMYFUNCTION("""COMPUTED_VALUE"""),"")</f>
        <v/>
      </c>
      <c r="Q45" s="41" t="str">
        <f>IFERROR(__xludf.DUMMYFUNCTION("""COMPUTED_VALUE"""),"")</f>
        <v/>
      </c>
      <c r="R45" s="41" t="str">
        <f>IFERROR(__xludf.DUMMYFUNCTION("""COMPUTED_VALUE"""),"")</f>
        <v/>
      </c>
      <c r="S45" s="41" t="str">
        <f>IFERROR(__xludf.DUMMYFUNCTION("""COMPUTED_VALUE"""),"")</f>
        <v/>
      </c>
      <c r="T45" s="41" t="str">
        <f>IFERROR(__xludf.DUMMYFUNCTION("""COMPUTED_VALUE"""),"")</f>
        <v/>
      </c>
      <c r="U45" s="41" t="str">
        <f>IFERROR(__xludf.DUMMYFUNCTION("""COMPUTED_VALUE"""),"")</f>
        <v/>
      </c>
      <c r="V45" s="41" t="str">
        <f>IFERROR(__xludf.DUMMYFUNCTION("""COMPUTED_VALUE"""),"")</f>
        <v/>
      </c>
      <c r="W45" s="41" t="str">
        <f>IFERROR(__xludf.DUMMYFUNCTION("""COMPUTED_VALUE"""),"")</f>
        <v/>
      </c>
      <c r="X45" s="41" t="str">
        <f>IFERROR(__xludf.DUMMYFUNCTION("""COMPUTED_VALUE"""),"is_there_a_")</f>
        <v>is_there_a_</v>
      </c>
      <c r="Y45" s="41" t="str">
        <f>IFERROR(__xludf.DUMMYFUNCTION("""COMPUTED_VALUE"""),"Yes")</f>
        <v>Yes</v>
      </c>
      <c r="Z45" s="41" t="str">
        <f>IFERROR(__xludf.DUMMYFUNCTION("""COMPUTED_VALUE"""),"yes1_no0")</f>
        <v>yes1_no0</v>
      </c>
      <c r="AA45" s="41" t="str">
        <f>IFERROR(__xludf.DUMMYFUNCTION("""COMPUTED_VALUE"""),"yes1no00000")</f>
        <v>yes1no00000</v>
      </c>
      <c r="AB45" s="41" t="str">
        <f>IFERROR(__xludf.DUMMYFUNCTION("""COMPUTED_VALUE"""),"INTEGER_ZERO_OR_POSITIVE")</f>
        <v>INTEGER_ZERO_OR_POSITIVE</v>
      </c>
      <c r="AC45" s="41" t="str">
        <f>IFERROR(__xludf.DUMMYFUNCTION("""COMPUTED_VALUE"""),"")</f>
        <v/>
      </c>
      <c r="AD45" s="41" t="str">
        <f>IFERROR(__xludf.DUMMYFUNCTION("""COMPUTED_VALUE"""),"INTEGER_ZERO_OR_POSITIVE")</f>
        <v>INTEGER_ZERO_OR_POSITIVE</v>
      </c>
      <c r="AE45" s="41" t="str">
        <f>IFERROR(__xludf.DUMMYFUNCTION("""COMPUTED_VALUE"""),"SUM")</f>
        <v>SUM</v>
      </c>
      <c r="AF45" s="41" t="b">
        <f>IFERROR(__xludf.DUMMYFUNCTION("""COMPUTED_VALUE"""),TRUE)</f>
        <v>1</v>
      </c>
      <c r="AG45" s="41" t="str">
        <f>IFERROR(__xludf.DUMMYFUNCTION("""COMPUTED_VALUE"""),"")</f>
        <v/>
      </c>
      <c r="AH45" s="41"/>
      <c r="AI45" s="41"/>
      <c r="AJ45" s="41"/>
      <c r="AK45" s="41"/>
      <c r="AL45" s="41"/>
      <c r="AM45" s="41"/>
      <c r="AN45" s="41"/>
    </row>
    <row r="46" outlineLevel="1">
      <c r="A46" s="39" t="str">
        <f>IFERROR(__xludf.DUMMYFUNCTION("""COMPUTED_VALUE"""),"select_one yes1_no0")</f>
        <v>select_one yes1_no0</v>
      </c>
      <c r="B46" s="39" t="str">
        <f>IFERROR(__xludf.DUMMYFUNCTION("""COMPUTED_VALUE"""),"Kitchenaval")</f>
        <v>Kitchenaval</v>
      </c>
      <c r="C46" s="39" t="str">
        <f>IFERROR(__xludf.DUMMYFUNCTION("""COMPUTED_VALUE"""),"11. Is there an enclosed kitchen space?")</f>
        <v>11. Is there an enclosed kitchen space?</v>
      </c>
      <c r="D46" s="39" t="str">
        <f>IFERROR(__xludf.DUMMYFUNCTION("""COMPUTED_VALUE"""),"")</f>
        <v/>
      </c>
      <c r="E46" s="39" t="str">
        <f>IFERROR(__xludf.DUMMYFUNCTION("""COMPUTED_VALUE"""),"")</f>
        <v/>
      </c>
      <c r="F46" s="39">
        <f>IFERROR(__xludf.DUMMYFUNCTION("""COMPUTED_VALUE"""),46.0)</f>
        <v>46</v>
      </c>
      <c r="G46" s="39">
        <f>IFERROR(__xludf.DUMMYFUNCTION("""COMPUTED_VALUE"""),1.0)</f>
        <v>1</v>
      </c>
      <c r="H46" s="39">
        <f>IFERROR(__xludf.DUMMYFUNCTION("""COMPUTED_VALUE"""),11.0)</f>
        <v>11</v>
      </c>
      <c r="I46" s="39" t="str">
        <f>IFERROR(__xludf.DUMMYFUNCTION("""COMPUTED_VALUE"""),"Availability of an enclosed kitchen space, separate from the main building, for inpatients")</f>
        <v>Availability of an enclosed kitchen space, separate from the main building, for inpatients</v>
      </c>
      <c r="J46" s="39" t="str">
        <f>IFERROR(__xludf.DUMMYFUNCTION("""COMPUTED_VALUE"""),"")</f>
        <v/>
      </c>
      <c r="K46" s="39" t="b">
        <f>IFERROR(__xludf.DUMMYFUNCTION("""COMPUTED_VALUE"""),TRUE)</f>
        <v>1</v>
      </c>
      <c r="L46" s="37" t="str">
        <f>IFERROR(__xludf.DUMMYFUNCTION("""COMPUTED_VALUE"""),"")</f>
        <v/>
      </c>
      <c r="M46" s="37" t="str">
        <f>IFERROR(__xludf.DUMMYFUNCTION("""COMPUTED_VALUE"""),"")</f>
        <v/>
      </c>
      <c r="N46" s="40" t="str">
        <f>IFERROR(__xludf.DUMMYFUNCTION("""COMPUTED_VALUE"""),"")</f>
        <v/>
      </c>
      <c r="O46" s="39" t="str">
        <f>IFERROR(__xludf.DUMMYFUNCTION("""COMPUTED_VALUE"""),"")</f>
        <v/>
      </c>
      <c r="P46" s="39" t="str">
        <f>IFERROR(__xludf.DUMMYFUNCTION("""COMPUTED_VALUE"""),"")</f>
        <v/>
      </c>
      <c r="Q46" s="39" t="str">
        <f>IFERROR(__xludf.DUMMYFUNCTION("""COMPUTED_VALUE"""),"")</f>
        <v/>
      </c>
      <c r="R46" s="39" t="str">
        <f>IFERROR(__xludf.DUMMYFUNCTION("""COMPUTED_VALUE"""),"")</f>
        <v/>
      </c>
      <c r="S46" s="39" t="str">
        <f>IFERROR(__xludf.DUMMYFUNCTION("""COMPUTED_VALUE"""),"")</f>
        <v/>
      </c>
      <c r="T46" s="39" t="str">
        <f>IFERROR(__xludf.DUMMYFUNCTION("""COMPUTED_VALUE"""),"")</f>
        <v/>
      </c>
      <c r="U46" s="39" t="str">
        <f>IFERROR(__xludf.DUMMYFUNCTION("""COMPUTED_VALUE"""),"")</f>
        <v/>
      </c>
      <c r="V46" s="39" t="str">
        <f>IFERROR(__xludf.DUMMYFUNCTION("""COMPUTED_VALUE"""),"")</f>
        <v/>
      </c>
      <c r="W46" s="39" t="str">
        <f>IFERROR(__xludf.DUMMYFUNCTION("""COMPUTED_VALUE"""),"")</f>
        <v/>
      </c>
      <c r="X46" s="39" t="str">
        <f>IFERROR(__xludf.DUMMYFUNCTION("""COMPUTED_VALUE"""),"is_there_an")</f>
        <v>is_there_an</v>
      </c>
      <c r="Y46" s="39" t="str">
        <f>IFERROR(__xludf.DUMMYFUNCTION("""COMPUTED_VALUE"""),"Yes")</f>
        <v>Yes</v>
      </c>
      <c r="Z46" s="39" t="str">
        <f>IFERROR(__xludf.DUMMYFUNCTION("""COMPUTED_VALUE"""),"yes1_no0")</f>
        <v>yes1_no0</v>
      </c>
      <c r="AA46" s="39" t="str">
        <f>IFERROR(__xludf.DUMMYFUNCTION("""COMPUTED_VALUE"""),"yes1no00000")</f>
        <v>yes1no00000</v>
      </c>
      <c r="AB46" s="39" t="str">
        <f>IFERROR(__xludf.DUMMYFUNCTION("""COMPUTED_VALUE"""),"INTEGER_ZERO_OR_POSITIVE")</f>
        <v>INTEGER_ZERO_OR_POSITIVE</v>
      </c>
      <c r="AC46" s="39" t="str">
        <f>IFERROR(__xludf.DUMMYFUNCTION("""COMPUTED_VALUE"""),"")</f>
        <v/>
      </c>
      <c r="AD46" s="39" t="str">
        <f>IFERROR(__xludf.DUMMYFUNCTION("""COMPUTED_VALUE"""),"INTEGER_ZERO_OR_POSITIVE")</f>
        <v>INTEGER_ZERO_OR_POSITIVE</v>
      </c>
      <c r="AE46" s="39" t="str">
        <f>IFERROR(__xludf.DUMMYFUNCTION("""COMPUTED_VALUE"""),"SUM")</f>
        <v>SUM</v>
      </c>
      <c r="AF46" s="39" t="b">
        <f>IFERROR(__xludf.DUMMYFUNCTION("""COMPUTED_VALUE"""),TRUE)</f>
        <v>1</v>
      </c>
      <c r="AG46" s="39" t="str">
        <f>IFERROR(__xludf.DUMMYFUNCTION("""COMPUTED_VALUE"""),"")</f>
        <v/>
      </c>
      <c r="AH46" s="39"/>
      <c r="AI46" s="39"/>
      <c r="AJ46" s="39"/>
      <c r="AK46" s="39"/>
      <c r="AL46" s="39"/>
      <c r="AM46" s="39"/>
      <c r="AN46" s="39"/>
    </row>
    <row r="47" outlineLevel="1">
      <c r="A47" s="39" t="str">
        <f>IFERROR(__xludf.DUMMYFUNCTION("""COMPUTED_VALUE"""),"calculate")</f>
        <v>calculate</v>
      </c>
      <c r="B47" s="39" t="str">
        <f>IFERROR(__xludf.DUMMYFUNCTION("""COMPUTED_VALUE"""),"GroupGenera")</f>
        <v>GroupGenera</v>
      </c>
      <c r="C47" s="39" t="str">
        <f>IFERROR(__xludf.DUMMYFUNCTION("""COMPUTED_VALUE"""),"Calculate Group Management")</f>
        <v>Calculate Group Management</v>
      </c>
      <c r="D47" s="39" t="str">
        <f>IFERROR(__xludf.DUMMYFUNCTION("""COMPUTED_VALUE"""),"")</f>
        <v/>
      </c>
      <c r="E47" s="39" t="str">
        <f>IFERROR(__xludf.DUMMYFUNCTION("""COMPUTED_VALUE"""),"")</f>
        <v/>
      </c>
      <c r="F47" s="39">
        <f>IFERROR(__xludf.DUMMYFUNCTION("""COMPUTED_VALUE"""),47.0)</f>
        <v>47</v>
      </c>
      <c r="G47" s="39" t="str">
        <f>IFERROR(__xludf.DUMMYFUNCTION("""COMPUTED_VALUE"""),"")</f>
        <v/>
      </c>
      <c r="H47" s="39">
        <f>IFERROR(__xludf.DUMMYFUNCTION("""COMPUTED_VALUE"""),11.0)</f>
        <v>11</v>
      </c>
      <c r="I47" s="39" t="str">
        <f>IFERROR(__xludf.DUMMYFUNCTION("""COMPUTED_VALUE"""),"")</f>
        <v/>
      </c>
      <c r="J47" s="39" t="str">
        <f>IFERROR(__xludf.DUMMYFUNCTION("""COMPUTED_VALUE"""),"")</f>
        <v/>
      </c>
      <c r="K47" s="39" t="str">
        <f>IFERROR(__xludf.DUMMYFUNCTION("""COMPUTED_VALUE"""),"")</f>
        <v/>
      </c>
      <c r="L47" s="37" t="str">
        <f>IFERROR(__xludf.DUMMYFUNCTION("""COMPUTED_VALUE"""),"34-44")</f>
        <v>34-44</v>
      </c>
      <c r="M47" s="37" t="str">
        <f>IFERROR(__xludf.DUMMYFUNCTION("""COMPUTED_VALUE"""),"")</f>
        <v/>
      </c>
      <c r="N47" s="40" t="str">
        <f>IFERROR(__xludf.DUMMYFUNCTION("""COMPUTED_VALUE"""),"34,35,36,37,38,39,40,41,42,43,44")</f>
        <v>34,35,36,37,38,39,40,41,42,43,44</v>
      </c>
      <c r="O47" s="39" t="str">
        <f>IFERROR(__xludf.DUMMYFUNCTION("""COMPUTED_VALUE"""),"coalesce(${},0)+coalesce(${GroupGener0},0)+coalesce(${PresMapHeal},0)+coalesce(${PropFileSys},0)+coalesce(${StaffDutRos},0)+coalesce(${Techmeeting},0)+coalesce(${StandSheets},0)+coalesce(${Avmobilphon},0)+coalesce(${HMISreports},0)+coalesce(${HMISdataRep}"&amp;",0)+coalesce(${RBFmeetings},0)")</f>
        <v>coalesce(${},0)+coalesce(${GroupGener0},0)+coalesce(${PresMapHeal},0)+coalesce(${PropFileSys},0)+coalesce(${StaffDutRos},0)+coalesce(${Techmeeting},0)+coalesce(${StandSheets},0)+coalesce(${Avmobilphon},0)+coalesce(${HMISreports},0)+coalesce(${HMISdataRep},0)+coalesce(${RBFmeetings},0)</v>
      </c>
      <c r="P47" s="39" t="str">
        <f>IFERROR(__xludf.DUMMYFUNCTION("""COMPUTED_VALUE"""),"coalesce(${PresMapHeal},0)+coalesce(${PropFileSys},0)+coalesce(${StaffDutRos},0)+coalesce(${Techmeeting},0)+coalesce(${StandSheets},0)+coalesce(${Avmobilphon},0)+coalesce(${HMISreports},0)+coalesce(${HMISdataRep},0)+coalesce(${RBFmeetings},0)+coalesce(${M"&amp;"orturyAval},0)+coalesce(${Kitchenaval},0)")</f>
        <v>coalesce(${PresMapHeal},0)+coalesce(${PropFileSys},0)+coalesce(${StaffDutRos},0)+coalesce(${Techmeeting},0)+coalesce(${StandSheets},0)+coalesce(${Avmobilphon},0)+coalesce(${HMISreports},0)+coalesce(${HMISdataRep},0)+coalesce(${RBFmeetings},0)+coalesce(${MorturyAval},0)+coalesce(${Kitchenaval},0)</v>
      </c>
      <c r="Q47" s="39" t="str">
        <f>IFERROR(__xludf.DUMMYFUNCTION("""COMPUTED_VALUE"""),"")</f>
        <v/>
      </c>
      <c r="R47" s="39" t="str">
        <f>IFERROR(__xludf.DUMMYFUNCTION("""COMPUTED_VALUE"""),"")</f>
        <v/>
      </c>
      <c r="S47" s="39" t="str">
        <f>IFERROR(__xludf.DUMMYFUNCTION("""COMPUTED_VALUE"""),"")</f>
        <v/>
      </c>
      <c r="T47" s="41" t="str">
        <f>IFERROR(__xludf.DUMMYFUNCTION("""COMPUTED_VALUE"""),"")</f>
        <v/>
      </c>
      <c r="U47" s="39" t="str">
        <f>IFERROR(__xludf.DUMMYFUNCTION("""COMPUTED_VALUE"""),"")</f>
        <v/>
      </c>
      <c r="V47" s="39" t="str">
        <f>IFERROR(__xludf.DUMMYFUNCTION("""COMPUTED_VALUE"""),"")</f>
        <v/>
      </c>
      <c r="W47" s="39" t="str">
        <f>IFERROR(__xludf.DUMMYFUNCTION("""COMPUTED_VALUE"""),"")</f>
        <v/>
      </c>
      <c r="X47" s="39" t="str">
        <f>IFERROR(__xludf.DUMMYFUNCTION("""COMPUTED_VALUE"""),"calculate_g")</f>
        <v>calculate_g</v>
      </c>
      <c r="Y47" s="39" t="str">
        <f>IFERROR(__xludf.DUMMYFUNCTION("""COMPUTED_VALUE"""),"Yes")</f>
        <v>Yes</v>
      </c>
      <c r="Z47" s="39" t="str">
        <f>IFERROR(__xludf.DUMMYFUNCTION("""COMPUTED_VALUE"""),"")</f>
        <v/>
      </c>
      <c r="AA47" s="39" t="str">
        <f>IFERROR(__xludf.DUMMYFUNCTION("""COMPUTED_VALUE"""),"")</f>
        <v/>
      </c>
      <c r="AB47" s="39" t="str">
        <f>IFERROR(__xludf.DUMMYFUNCTION("""COMPUTED_VALUE"""),"")</f>
        <v/>
      </c>
      <c r="AC47" s="39" t="str">
        <f>IFERROR(__xludf.DUMMYFUNCTION("""COMPUTED_VALUE"""),"NUMBER")</f>
        <v>NUMBER</v>
      </c>
      <c r="AD47" s="39" t="str">
        <f>IFERROR(__xludf.DUMMYFUNCTION("""COMPUTED_VALUE"""),"NUMBER")</f>
        <v>NUMBER</v>
      </c>
      <c r="AE47" s="39" t="str">
        <f>IFERROR(__xludf.DUMMYFUNCTION("""COMPUTED_VALUE"""),"SUM")</f>
        <v>SUM</v>
      </c>
      <c r="AF47" s="39" t="b">
        <f>IFERROR(__xludf.DUMMYFUNCTION("""COMPUTED_VALUE"""),TRUE)</f>
        <v>1</v>
      </c>
      <c r="AG47" s="39" t="str">
        <f>IFERROR(__xludf.DUMMYFUNCTION("""COMPUTED_VALUE"""),"")</f>
        <v/>
      </c>
      <c r="AH47" s="39"/>
      <c r="AI47" s="39"/>
      <c r="AJ47" s="39"/>
      <c r="AK47" s="39"/>
      <c r="AL47" s="39"/>
      <c r="AM47" s="39"/>
      <c r="AN47" s="39"/>
    </row>
    <row r="48" outlineLevel="1">
      <c r="A48" s="39" t="str">
        <f>IFERROR(__xludf.DUMMYFUNCTION("""COMPUTED_VALUE"""),"end_group")</f>
        <v>end_group</v>
      </c>
      <c r="B48" s="39" t="str">
        <f>IFERROR(__xludf.DUMMYFUNCTION("""COMPUTED_VALUE"""),"")</f>
        <v/>
      </c>
      <c r="C48" s="39" t="str">
        <f>IFERROR(__xludf.DUMMYFUNCTION("""COMPUTED_VALUE"""),"")</f>
        <v/>
      </c>
      <c r="D48" s="39" t="str">
        <f>IFERROR(__xludf.DUMMYFUNCTION("""COMPUTED_VALUE"""),"")</f>
        <v/>
      </c>
      <c r="E48" s="39" t="str">
        <f>IFERROR(__xludf.DUMMYFUNCTION("""COMPUTED_VALUE"""),"")</f>
        <v/>
      </c>
      <c r="F48" s="39">
        <f>IFERROR(__xludf.DUMMYFUNCTION("""COMPUTED_VALUE"""),48.0)</f>
        <v>48</v>
      </c>
      <c r="G48" s="39" t="str">
        <f>IFERROR(__xludf.DUMMYFUNCTION("""COMPUTED_VALUE"""),"")</f>
        <v/>
      </c>
      <c r="H48" s="39" t="str">
        <f>IFERROR(__xludf.DUMMYFUNCTION("""COMPUTED_VALUE"""),"")</f>
        <v/>
      </c>
      <c r="I48" s="39" t="str">
        <f>IFERROR(__xludf.DUMMYFUNCTION("""COMPUTED_VALUE"""),"")</f>
        <v/>
      </c>
      <c r="J48" s="39" t="str">
        <f>IFERROR(__xludf.DUMMYFUNCTION("""COMPUTED_VALUE"""),"")</f>
        <v/>
      </c>
      <c r="K48" s="39" t="str">
        <f>IFERROR(__xludf.DUMMYFUNCTION("""COMPUTED_VALUE"""),"")</f>
        <v/>
      </c>
      <c r="L48" s="37" t="str">
        <f>IFERROR(__xludf.DUMMYFUNCTION("""COMPUTED_VALUE"""),"")</f>
        <v/>
      </c>
      <c r="M48" s="37" t="str">
        <f>IFERROR(__xludf.DUMMYFUNCTION("""COMPUTED_VALUE"""),"")</f>
        <v/>
      </c>
      <c r="N48" s="40" t="str">
        <f>IFERROR(__xludf.DUMMYFUNCTION("""COMPUTED_VALUE"""),"")</f>
        <v/>
      </c>
      <c r="O48" s="39" t="str">
        <f>IFERROR(__xludf.DUMMYFUNCTION("""COMPUTED_VALUE"""),"")</f>
        <v/>
      </c>
      <c r="P48" s="39" t="str">
        <f>IFERROR(__xludf.DUMMYFUNCTION("""COMPUTED_VALUE"""),"")</f>
        <v/>
      </c>
      <c r="Q48" s="39" t="str">
        <f>IFERROR(__xludf.DUMMYFUNCTION("""COMPUTED_VALUE"""),"")</f>
        <v/>
      </c>
      <c r="R48" s="39" t="str">
        <f>IFERROR(__xludf.DUMMYFUNCTION("""COMPUTED_VALUE"""),"")</f>
        <v/>
      </c>
      <c r="S48" s="39" t="str">
        <f>IFERROR(__xludf.DUMMYFUNCTION("""COMPUTED_VALUE"""),"")</f>
        <v/>
      </c>
      <c r="T48" s="39" t="str">
        <f>IFERROR(__xludf.DUMMYFUNCTION("""COMPUTED_VALUE"""),"")</f>
        <v/>
      </c>
      <c r="U48" s="39" t="str">
        <f>IFERROR(__xludf.DUMMYFUNCTION("""COMPUTED_VALUE"""),"")</f>
        <v/>
      </c>
      <c r="V48" s="39" t="str">
        <f>IFERROR(__xludf.DUMMYFUNCTION("""COMPUTED_VALUE"""),"")</f>
        <v/>
      </c>
      <c r="W48" s="39" t="str">
        <f>IFERROR(__xludf.DUMMYFUNCTION("""COMPUTED_VALUE"""),"")</f>
        <v/>
      </c>
      <c r="X48" s="39" t="str">
        <f>IFERROR(__xludf.DUMMYFUNCTION("""COMPUTED_VALUE"""),"")</f>
        <v/>
      </c>
      <c r="Y48" s="39" t="str">
        <f>IFERROR(__xludf.DUMMYFUNCTION("""COMPUTED_VALUE"""),"No")</f>
        <v>No</v>
      </c>
      <c r="Z48" s="39" t="str">
        <f>IFERROR(__xludf.DUMMYFUNCTION("""COMPUTED_VALUE"""),"")</f>
        <v/>
      </c>
      <c r="AA48" s="39" t="str">
        <f>IFERROR(__xludf.DUMMYFUNCTION("""COMPUTED_VALUE"""),"")</f>
        <v/>
      </c>
      <c r="AB48" s="39" t="str">
        <f>IFERROR(__xludf.DUMMYFUNCTION("""COMPUTED_VALUE"""),"")</f>
        <v/>
      </c>
      <c r="AC48" s="39" t="str">
        <f>IFERROR(__xludf.DUMMYFUNCTION("""COMPUTED_VALUE"""),"")</f>
        <v/>
      </c>
      <c r="AD48" s="39" t="str">
        <f>IFERROR(__xludf.DUMMYFUNCTION("""COMPUTED_VALUE"""),"")</f>
        <v/>
      </c>
      <c r="AE48" s="39" t="str">
        <f>IFERROR(__xludf.DUMMYFUNCTION("""COMPUTED_VALUE"""),"")</f>
        <v/>
      </c>
      <c r="AF48" s="39" t="str">
        <f>IFERROR(__xludf.DUMMYFUNCTION("""COMPUTED_VALUE"""),"")</f>
        <v/>
      </c>
      <c r="AG48" s="39" t="str">
        <f>IFERROR(__xludf.DUMMYFUNCTION("""COMPUTED_VALUE"""),"")</f>
        <v/>
      </c>
      <c r="AH48" s="39"/>
      <c r="AI48" s="39"/>
      <c r="AJ48" s="39"/>
      <c r="AK48" s="39"/>
      <c r="AL48" s="39"/>
      <c r="AM48" s="39"/>
      <c r="AN48" s="39"/>
    </row>
    <row r="49" outlineLevel="1">
      <c r="A49" s="39" t="str">
        <f>IFERROR(__xludf.DUMMYFUNCTION("""COMPUTED_VALUE"""),"begin_group")</f>
        <v>begin_group</v>
      </c>
      <c r="B49" s="39" t="str">
        <f>IFERROR(__xludf.DUMMYFUNCTION("""COMPUTED_VALUE"""),"BiznessPlan")</f>
        <v>BiznessPlan</v>
      </c>
      <c r="C49" s="39" t="str">
        <f>IFERROR(__xludf.DUMMYFUNCTION("""COMPUTED_VALUE"""),"Section 2 Business Plan ")</f>
        <v>Section 2 Business Plan </v>
      </c>
      <c r="D49" s="39" t="str">
        <f>IFERROR(__xludf.DUMMYFUNCTION("""COMPUTED_VALUE"""),"")</f>
        <v/>
      </c>
      <c r="E49" s="39" t="str">
        <f>IFERROR(__xludf.DUMMYFUNCTION("""COMPUTED_VALUE"""),"")</f>
        <v/>
      </c>
      <c r="F49" s="39">
        <f>IFERROR(__xludf.DUMMYFUNCTION("""COMPUTED_VALUE"""),49.0)</f>
        <v>49</v>
      </c>
      <c r="G49" s="39" t="str">
        <f>IFERROR(__xludf.DUMMYFUNCTION("""COMPUTED_VALUE"""),"")</f>
        <v/>
      </c>
      <c r="H49" s="39">
        <f>IFERROR(__xludf.DUMMYFUNCTION("""COMPUTED_VALUE"""),11.0)</f>
        <v>11</v>
      </c>
      <c r="I49" s="39" t="str">
        <f>IFERROR(__xludf.DUMMYFUNCTION("""COMPUTED_VALUE"""),"")</f>
        <v/>
      </c>
      <c r="J49" s="39" t="str">
        <f>IFERROR(__xludf.DUMMYFUNCTION("""COMPUTED_VALUE"""),"field-list")</f>
        <v>field-list</v>
      </c>
      <c r="K49" s="39" t="str">
        <f>IFERROR(__xludf.DUMMYFUNCTION("""COMPUTED_VALUE"""),"")</f>
        <v/>
      </c>
      <c r="L49" s="37" t="str">
        <f>IFERROR(__xludf.DUMMYFUNCTION("""COMPUTED_VALUE"""),"")</f>
        <v/>
      </c>
      <c r="M49" s="37" t="str">
        <f>IFERROR(__xludf.DUMMYFUNCTION("""COMPUTED_VALUE"""),"")</f>
        <v/>
      </c>
      <c r="N49" s="40" t="str">
        <f>IFERROR(__xludf.DUMMYFUNCTION("""COMPUTED_VALUE"""),"")</f>
        <v/>
      </c>
      <c r="O49" s="39" t="str">
        <f>IFERROR(__xludf.DUMMYFUNCTION("""COMPUTED_VALUE"""),"")</f>
        <v/>
      </c>
      <c r="P49" s="39" t="str">
        <f>IFERROR(__xludf.DUMMYFUNCTION("""COMPUTED_VALUE"""),"")</f>
        <v/>
      </c>
      <c r="Q49" s="39" t="str">
        <f>IFERROR(__xludf.DUMMYFUNCTION("""COMPUTED_VALUE"""),"")</f>
        <v/>
      </c>
      <c r="R49" s="39" t="str">
        <f>IFERROR(__xludf.DUMMYFUNCTION("""COMPUTED_VALUE"""),"")</f>
        <v/>
      </c>
      <c r="S49" s="39" t="str">
        <f>IFERROR(__xludf.DUMMYFUNCTION("""COMPUTED_VALUE"""),"")</f>
        <v/>
      </c>
      <c r="T49" s="39" t="str">
        <f>IFERROR(__xludf.DUMMYFUNCTION("""COMPUTED_VALUE"""),"")</f>
        <v/>
      </c>
      <c r="U49" s="39" t="str">
        <f>IFERROR(__xludf.DUMMYFUNCTION("""COMPUTED_VALUE"""),"")</f>
        <v/>
      </c>
      <c r="V49" s="39" t="str">
        <f>IFERROR(__xludf.DUMMYFUNCTION("""COMPUTED_VALUE"""),"")</f>
        <v/>
      </c>
      <c r="W49" s="39" t="str">
        <f>IFERROR(__xludf.DUMMYFUNCTION("""COMPUTED_VALUE"""),"")</f>
        <v/>
      </c>
      <c r="X49" s="39" t="str">
        <f>IFERROR(__xludf.DUMMYFUNCTION("""COMPUTED_VALUE"""),"section_2_b")</f>
        <v>section_2_b</v>
      </c>
      <c r="Y49" s="39" t="str">
        <f>IFERROR(__xludf.DUMMYFUNCTION("""COMPUTED_VALUE"""),"No")</f>
        <v>No</v>
      </c>
      <c r="Z49" s="39" t="str">
        <f>IFERROR(__xludf.DUMMYFUNCTION("""COMPUTED_VALUE"""),"")</f>
        <v/>
      </c>
      <c r="AA49" s="39" t="str">
        <f>IFERROR(__xludf.DUMMYFUNCTION("""COMPUTED_VALUE"""),"")</f>
        <v/>
      </c>
      <c r="AB49" s="39" t="str">
        <f>IFERROR(__xludf.DUMMYFUNCTION("""COMPUTED_VALUE"""),"")</f>
        <v/>
      </c>
      <c r="AC49" s="39" t="str">
        <f>IFERROR(__xludf.DUMMYFUNCTION("""COMPUTED_VALUE"""),"")</f>
        <v/>
      </c>
      <c r="AD49" s="39" t="str">
        <f>IFERROR(__xludf.DUMMYFUNCTION("""COMPUTED_VALUE"""),"")</f>
        <v/>
      </c>
      <c r="AE49" s="39" t="str">
        <f>IFERROR(__xludf.DUMMYFUNCTION("""COMPUTED_VALUE"""),"")</f>
        <v/>
      </c>
      <c r="AF49" s="39" t="str">
        <f>IFERROR(__xludf.DUMMYFUNCTION("""COMPUTED_VALUE"""),"")</f>
        <v/>
      </c>
      <c r="AG49" s="39" t="str">
        <f>IFERROR(__xludf.DUMMYFUNCTION("""COMPUTED_VALUE"""),"")</f>
        <v/>
      </c>
      <c r="AH49" s="39"/>
      <c r="AI49" s="39"/>
      <c r="AJ49" s="39"/>
      <c r="AK49" s="39"/>
      <c r="AL49" s="39"/>
      <c r="AM49" s="39"/>
      <c r="AN49" s="39"/>
    </row>
    <row r="50" outlineLevel="1">
      <c r="A50" s="39" t="str">
        <f>IFERROR(__xludf.DUMMYFUNCTION("""COMPUTED_VALUE"""),"select_one yes2_no0")</f>
        <v>select_one yes2_no0</v>
      </c>
      <c r="B50" s="39" t="str">
        <f>IFERROR(__xludf.DUMMYFUNCTION("""COMPUTED_VALUE"""),"BiznessPla1")</f>
        <v>BiznessPla1</v>
      </c>
      <c r="C50" s="39" t="str">
        <f>IFERROR(__xludf.DUMMYFUNCTION("""COMPUTED_VALUE"""),"1. Does facility use a business plan?")</f>
        <v>1. Does facility use a business plan?</v>
      </c>
      <c r="D50" s="39" t="str">
        <f>IFERROR(__xludf.DUMMYFUNCTION("""COMPUTED_VALUE"""),"")</f>
        <v/>
      </c>
      <c r="E50" s="39" t="str">
        <f>IFERROR(__xludf.DUMMYFUNCTION("""COMPUTED_VALUE"""),"")</f>
        <v/>
      </c>
      <c r="F50" s="39">
        <f>IFERROR(__xludf.DUMMYFUNCTION("""COMPUTED_VALUE"""),50.0)</f>
        <v>50</v>
      </c>
      <c r="G50" s="39" t="str">
        <f>IFERROR(__xludf.DUMMYFUNCTION("""COMPUTED_VALUE"""),"")</f>
        <v/>
      </c>
      <c r="H50" s="39">
        <f>IFERROR(__xludf.DUMMYFUNCTION("""COMPUTED_VALUE"""),11.0)</f>
        <v>11</v>
      </c>
      <c r="I50" s="39" t="str">
        <f>IFERROR(__xludf.DUMMYFUNCTION("""COMPUTED_VALUE"""),"")</f>
        <v/>
      </c>
      <c r="J50" s="39" t="str">
        <f>IFERROR(__xludf.DUMMYFUNCTION("""COMPUTED_VALUE"""),"")</f>
        <v/>
      </c>
      <c r="K50" s="39" t="str">
        <f>IFERROR(__xludf.DUMMYFUNCTION("""COMPUTED_VALUE"""),"")</f>
        <v/>
      </c>
      <c r="L50" s="37" t="str">
        <f>IFERROR(__xludf.DUMMYFUNCTION("""COMPUTED_VALUE"""),"")</f>
        <v/>
      </c>
      <c r="M50" s="37" t="str">
        <f>IFERROR(__xludf.DUMMYFUNCTION("""COMPUTED_VALUE"""),"")</f>
        <v/>
      </c>
      <c r="N50" s="40" t="str">
        <f>IFERROR(__xludf.DUMMYFUNCTION("""COMPUTED_VALUE"""),"")</f>
        <v/>
      </c>
      <c r="O50" s="39" t="str">
        <f>IFERROR(__xludf.DUMMYFUNCTION("""COMPUTED_VALUE"""),"")</f>
        <v/>
      </c>
      <c r="P50" s="39" t="str">
        <f>IFERROR(__xludf.DUMMYFUNCTION("""COMPUTED_VALUE"""),"")</f>
        <v/>
      </c>
      <c r="Q50" s="39" t="str">
        <f>IFERROR(__xludf.DUMMYFUNCTION("""COMPUTED_VALUE"""),"")</f>
        <v/>
      </c>
      <c r="R50" s="39" t="str">
        <f>IFERROR(__xludf.DUMMYFUNCTION("""COMPUTED_VALUE"""),"")</f>
        <v/>
      </c>
      <c r="S50" s="39" t="str">
        <f>IFERROR(__xludf.DUMMYFUNCTION("""COMPUTED_VALUE"""),"")</f>
        <v/>
      </c>
      <c r="T50" s="39" t="str">
        <f>IFERROR(__xludf.DUMMYFUNCTION("""COMPUTED_VALUE"""),"")</f>
        <v/>
      </c>
      <c r="U50" s="39" t="str">
        <f>IFERROR(__xludf.DUMMYFUNCTION("""COMPUTED_VALUE"""),"")</f>
        <v/>
      </c>
      <c r="V50" s="39" t="str">
        <f>IFERROR(__xludf.DUMMYFUNCTION("""COMPUTED_VALUE"""),"")</f>
        <v/>
      </c>
      <c r="W50" s="39" t="str">
        <f>IFERROR(__xludf.DUMMYFUNCTION("""COMPUTED_VALUE"""),"")</f>
        <v/>
      </c>
      <c r="X50" s="39" t="str">
        <f>IFERROR(__xludf.DUMMYFUNCTION("""COMPUTED_VALUE"""),"does_facili")</f>
        <v>does_facili</v>
      </c>
      <c r="Y50" s="39" t="str">
        <f>IFERROR(__xludf.DUMMYFUNCTION("""COMPUTED_VALUE"""),"Yes")</f>
        <v>Yes</v>
      </c>
      <c r="Z50" s="39" t="str">
        <f>IFERROR(__xludf.DUMMYFUNCTION("""COMPUTED_VALUE"""),"yes2_no0")</f>
        <v>yes2_no0</v>
      </c>
      <c r="AA50" s="39" t="str">
        <f>IFERROR(__xludf.DUMMYFUNCTION("""COMPUTED_VALUE"""),"yes2no00000")</f>
        <v>yes2no00000</v>
      </c>
      <c r="AB50" s="39" t="str">
        <f>IFERROR(__xludf.DUMMYFUNCTION("""COMPUTED_VALUE"""),"INTEGER_ZERO_OR_POSITIVE")</f>
        <v>INTEGER_ZERO_OR_POSITIVE</v>
      </c>
      <c r="AC50" s="39" t="str">
        <f>IFERROR(__xludf.DUMMYFUNCTION("""COMPUTED_VALUE"""),"")</f>
        <v/>
      </c>
      <c r="AD50" s="39" t="str">
        <f>IFERROR(__xludf.DUMMYFUNCTION("""COMPUTED_VALUE"""),"INTEGER_ZERO_OR_POSITIVE")</f>
        <v>INTEGER_ZERO_OR_POSITIVE</v>
      </c>
      <c r="AE50" s="39" t="str">
        <f>IFERROR(__xludf.DUMMYFUNCTION("""COMPUTED_VALUE"""),"SUM")</f>
        <v>SUM</v>
      </c>
      <c r="AF50" s="39" t="b">
        <f>IFERROR(__xludf.DUMMYFUNCTION("""COMPUTED_VALUE"""),TRUE)</f>
        <v>1</v>
      </c>
      <c r="AG50" s="39" t="str">
        <f>IFERROR(__xludf.DUMMYFUNCTION("""COMPUTED_VALUE"""),"")</f>
        <v/>
      </c>
      <c r="AH50" s="39"/>
      <c r="AI50" s="39"/>
      <c r="AJ50" s="39"/>
      <c r="AK50" s="39"/>
      <c r="AL50" s="39"/>
      <c r="AM50" s="39"/>
      <c r="AN50" s="39"/>
    </row>
    <row r="51" outlineLevel="1">
      <c r="A51" s="41" t="str">
        <f>IFERROR(__xludf.DUMMYFUNCTION("""COMPUTED_VALUE"""),"select_one yes2_no0")</f>
        <v>select_one yes2_no0</v>
      </c>
      <c r="B51" s="41" t="str">
        <f>IFERROR(__xludf.DUMMYFUNCTION("""COMPUTED_VALUE"""),"QuartBizPla")</f>
        <v>QuartBizPla</v>
      </c>
      <c r="C51" s="41" t="str">
        <f>IFERROR(__xludf.DUMMYFUNCTION("""COMPUTED_VALUE"""),"2. Are the quarterly business plan for the quarter under review made and accessible?")</f>
        <v>2. Are the quarterly business plan for the quarter under review made and accessible?</v>
      </c>
      <c r="D51" s="41" t="str">
        <f>IFERROR(__xludf.DUMMYFUNCTION("""COMPUTED_VALUE"""),"")</f>
        <v/>
      </c>
      <c r="E51" s="41" t="str">
        <f>IFERROR(__xludf.DUMMYFUNCTION("""COMPUTED_VALUE"""),"")</f>
        <v/>
      </c>
      <c r="F51" s="41">
        <f>IFERROR(__xludf.DUMMYFUNCTION("""COMPUTED_VALUE"""),51.0)</f>
        <v>51</v>
      </c>
      <c r="G51" s="41">
        <f>IFERROR(__xludf.DUMMYFUNCTION("""COMPUTED_VALUE"""),2.0)</f>
        <v>2</v>
      </c>
      <c r="H51" s="41">
        <f>IFERROR(__xludf.DUMMYFUNCTION("""COMPUTED_VALUE"""),11.0)</f>
        <v>11</v>
      </c>
      <c r="I51" s="41" t="str">
        <f>IFERROR(__xludf.DUMMYFUNCTION("""COMPUTED_VALUE"""),"Valid and renegotiated for the quarter under evaluation (signed by all authorised signatories)")</f>
        <v>Valid and renegotiated for the quarter under evaluation (signed by all authorised signatories)</v>
      </c>
      <c r="J51" s="41" t="str">
        <f>IFERROR(__xludf.DUMMYFUNCTION("""COMPUTED_VALUE"""),"minimal")</f>
        <v>minimal</v>
      </c>
      <c r="K51" s="41" t="str">
        <f>IFERROR(__xludf.DUMMYFUNCTION("""COMPUTED_VALUE"""),"")</f>
        <v/>
      </c>
      <c r="L51" s="41" t="str">
        <f>IFERROR(__xludf.DUMMYFUNCTION("""COMPUTED_VALUE"""),"")</f>
        <v/>
      </c>
      <c r="M51" s="41" t="str">
        <f>IFERROR(__xludf.DUMMYFUNCTION("""COMPUTED_VALUE"""),"")</f>
        <v/>
      </c>
      <c r="N51" s="42" t="str">
        <f>IFERROR(__xludf.DUMMYFUNCTION("""COMPUTED_VALUE"""),"")</f>
        <v/>
      </c>
      <c r="O51" s="41" t="str">
        <f>IFERROR(__xludf.DUMMYFUNCTION("""COMPUTED_VALUE"""),"")</f>
        <v/>
      </c>
      <c r="P51" s="41" t="str">
        <f>IFERROR(__xludf.DUMMYFUNCTION("""COMPUTED_VALUE"""),"")</f>
        <v/>
      </c>
      <c r="Q51" s="41" t="str">
        <f>IFERROR(__xludf.DUMMYFUNCTION("""COMPUTED_VALUE"""),"")</f>
        <v/>
      </c>
      <c r="R51" s="41" t="str">
        <f>IFERROR(__xludf.DUMMYFUNCTION("""COMPUTED_VALUE"""),"")</f>
        <v/>
      </c>
      <c r="S51" s="41" t="str">
        <f>IFERROR(__xludf.DUMMYFUNCTION("""COMPUTED_VALUE"""),"")</f>
        <v/>
      </c>
      <c r="T51" s="41" t="str">
        <f>IFERROR(__xludf.DUMMYFUNCTION("""COMPUTED_VALUE"""),"${BiznessPla1} = '2'")</f>
        <v>${BiznessPla1} = '2'</v>
      </c>
      <c r="U51" s="41" t="str">
        <f>IFERROR(__xludf.DUMMYFUNCTION("""COMPUTED_VALUE"""),"")</f>
        <v/>
      </c>
      <c r="V51" s="41" t="str">
        <f>IFERROR(__xludf.DUMMYFUNCTION("""COMPUTED_VALUE"""),"")</f>
        <v/>
      </c>
      <c r="W51" s="41" t="str">
        <f>IFERROR(__xludf.DUMMYFUNCTION("""COMPUTED_VALUE"""),"")</f>
        <v/>
      </c>
      <c r="X51" s="41" t="str">
        <f>IFERROR(__xludf.DUMMYFUNCTION("""COMPUTED_VALUE"""),"are_the_qua")</f>
        <v>are_the_qua</v>
      </c>
      <c r="Y51" s="41" t="str">
        <f>IFERROR(__xludf.DUMMYFUNCTION("""COMPUTED_VALUE"""),"Yes")</f>
        <v>Yes</v>
      </c>
      <c r="Z51" s="41" t="str">
        <f>IFERROR(__xludf.DUMMYFUNCTION("""COMPUTED_VALUE"""),"yes2_no0")</f>
        <v>yes2_no0</v>
      </c>
      <c r="AA51" s="41" t="str">
        <f>IFERROR(__xludf.DUMMYFUNCTION("""COMPUTED_VALUE"""),"yes2no00000")</f>
        <v>yes2no00000</v>
      </c>
      <c r="AB51" s="41" t="str">
        <f>IFERROR(__xludf.DUMMYFUNCTION("""COMPUTED_VALUE"""),"INTEGER_ZERO_OR_POSITIVE")</f>
        <v>INTEGER_ZERO_OR_POSITIVE</v>
      </c>
      <c r="AC51" s="41" t="str">
        <f>IFERROR(__xludf.DUMMYFUNCTION("""COMPUTED_VALUE"""),"")</f>
        <v/>
      </c>
      <c r="AD51" s="41" t="str">
        <f>IFERROR(__xludf.DUMMYFUNCTION("""COMPUTED_VALUE"""),"INTEGER_ZERO_OR_POSITIVE")</f>
        <v>INTEGER_ZERO_OR_POSITIVE</v>
      </c>
      <c r="AE51" s="41" t="str">
        <f>IFERROR(__xludf.DUMMYFUNCTION("""COMPUTED_VALUE"""),"SUM")</f>
        <v>SUM</v>
      </c>
      <c r="AF51" s="41" t="b">
        <f>IFERROR(__xludf.DUMMYFUNCTION("""COMPUTED_VALUE"""),TRUE)</f>
        <v>1</v>
      </c>
      <c r="AG51" s="41" t="str">
        <f>IFERROR(__xludf.DUMMYFUNCTION("""COMPUTED_VALUE"""),"Yes + Yes + Yes + Yes + Yes")</f>
        <v>Yes + Yes + Yes + Yes + Yes</v>
      </c>
      <c r="AH51" s="41"/>
      <c r="AI51" s="41"/>
      <c r="AJ51" s="41"/>
      <c r="AK51" s="41"/>
      <c r="AL51" s="41"/>
      <c r="AM51" s="41"/>
      <c r="AN51" s="41"/>
    </row>
    <row r="52" outlineLevel="1">
      <c r="A52" s="41" t="str">
        <f>IFERROR(__xludf.DUMMYFUNCTION("""COMPUTED_VALUE"""),"select_one yes2_no0")</f>
        <v>select_one yes2_no0</v>
      </c>
      <c r="B52" s="41" t="str">
        <f>IFERROR(__xludf.DUMMYFUNCTION("""COMPUTED_VALUE"""),"BizPlaStake")</f>
        <v>BizPlaStake</v>
      </c>
      <c r="C52" s="41" t="str">
        <f>IFERROR(__xludf.DUMMYFUNCTION("""COMPUTED_VALUE"""),"3. Is business plan prepared with key stakeholders?")</f>
        <v>3. Is business plan prepared with key stakeholders?</v>
      </c>
      <c r="D52" s="41" t="str">
        <f>IFERROR(__xludf.DUMMYFUNCTION("""COMPUTED_VALUE"""),"")</f>
        <v/>
      </c>
      <c r="E52" s="41" t="str">
        <f>IFERROR(__xludf.DUMMYFUNCTION("""COMPUTED_VALUE"""),"")</f>
        <v/>
      </c>
      <c r="F52" s="41">
        <f>IFERROR(__xludf.DUMMYFUNCTION("""COMPUTED_VALUE"""),52.0)</f>
        <v>52</v>
      </c>
      <c r="G52" s="41">
        <f>IFERROR(__xludf.DUMMYFUNCTION("""COMPUTED_VALUE"""),2.0)</f>
        <v>2</v>
      </c>
      <c r="H52" s="41">
        <f>IFERROR(__xludf.DUMMYFUNCTION("""COMPUTED_VALUE"""),11.0)</f>
        <v>11</v>
      </c>
      <c r="I52" s="41" t="str">
        <f>IFERROR(__xludf.DUMMYFUNCTION("""COMPUTED_VALUE"""),"Facility RBF Committee Members involved (Chairman signed off on the plan): minutes of special meeting to prepare the BP available with signed attendance list
Representative (s) of subcontracted private clinics or health posts involved (if applicable)")</f>
        <v>Facility RBF Committee Members involved (Chairman signed off on the plan): minutes of special meeting to prepare the BP available with signed attendance list
Representative (s) of subcontracted private clinics or health posts involved (if applicable)</v>
      </c>
      <c r="J52" s="41" t="str">
        <f>IFERROR(__xludf.DUMMYFUNCTION("""COMPUTED_VALUE"""),"w4")</f>
        <v>w4</v>
      </c>
      <c r="K52" s="41" t="str">
        <f>IFERROR(__xludf.DUMMYFUNCTION("""COMPUTED_VALUE"""),"")</f>
        <v/>
      </c>
      <c r="L52" s="41" t="str">
        <f>IFERROR(__xludf.DUMMYFUNCTION("""COMPUTED_VALUE"""),"")</f>
        <v/>
      </c>
      <c r="M52" s="41" t="str">
        <f>IFERROR(__xludf.DUMMYFUNCTION("""COMPUTED_VALUE"""),"")</f>
        <v/>
      </c>
      <c r="N52" s="42" t="str">
        <f>IFERROR(__xludf.DUMMYFUNCTION("""COMPUTED_VALUE"""),"")</f>
        <v/>
      </c>
      <c r="O52" s="41" t="str">
        <f>IFERROR(__xludf.DUMMYFUNCTION("""COMPUTED_VALUE"""),"")</f>
        <v/>
      </c>
      <c r="P52" s="41" t="str">
        <f>IFERROR(__xludf.DUMMYFUNCTION("""COMPUTED_VALUE"""),"")</f>
        <v/>
      </c>
      <c r="Q52" s="41" t="str">
        <f>IFERROR(__xludf.DUMMYFUNCTION("""COMPUTED_VALUE"""),"")</f>
        <v/>
      </c>
      <c r="R52" s="41" t="str">
        <f>IFERROR(__xludf.DUMMYFUNCTION("""COMPUTED_VALUE"""),"")</f>
        <v/>
      </c>
      <c r="S52" s="41" t="str">
        <f>IFERROR(__xludf.DUMMYFUNCTION("""COMPUTED_VALUE"""),"")</f>
        <v/>
      </c>
      <c r="T52" s="41" t="str">
        <f>IFERROR(__xludf.DUMMYFUNCTION("""COMPUTED_VALUE"""),"${BiznessPla1} = '2'")</f>
        <v>${BiznessPla1} = '2'</v>
      </c>
      <c r="U52" s="41" t="str">
        <f>IFERROR(__xludf.DUMMYFUNCTION("""COMPUTED_VALUE"""),"")</f>
        <v/>
      </c>
      <c r="V52" s="41" t="str">
        <f>IFERROR(__xludf.DUMMYFUNCTION("""COMPUTED_VALUE"""),"")</f>
        <v/>
      </c>
      <c r="W52" s="41" t="str">
        <f>IFERROR(__xludf.DUMMYFUNCTION("""COMPUTED_VALUE"""),"")</f>
        <v/>
      </c>
      <c r="X52" s="41" t="str">
        <f>IFERROR(__xludf.DUMMYFUNCTION("""COMPUTED_VALUE"""),"is_business")</f>
        <v>is_business</v>
      </c>
      <c r="Y52" s="41" t="str">
        <f>IFERROR(__xludf.DUMMYFUNCTION("""COMPUTED_VALUE"""),"Yes")</f>
        <v>Yes</v>
      </c>
      <c r="Z52" s="41" t="str">
        <f>IFERROR(__xludf.DUMMYFUNCTION("""COMPUTED_VALUE"""),"yes2_no0")</f>
        <v>yes2_no0</v>
      </c>
      <c r="AA52" s="41" t="str">
        <f>IFERROR(__xludf.DUMMYFUNCTION("""COMPUTED_VALUE"""),"yes2no00000")</f>
        <v>yes2no00000</v>
      </c>
      <c r="AB52" s="41" t="str">
        <f>IFERROR(__xludf.DUMMYFUNCTION("""COMPUTED_VALUE"""),"INTEGER_ZERO_OR_POSITIVE")</f>
        <v>INTEGER_ZERO_OR_POSITIVE</v>
      </c>
      <c r="AC52" s="41" t="str">
        <f>IFERROR(__xludf.DUMMYFUNCTION("""COMPUTED_VALUE"""),"")</f>
        <v/>
      </c>
      <c r="AD52" s="41" t="str">
        <f>IFERROR(__xludf.DUMMYFUNCTION("""COMPUTED_VALUE"""),"INTEGER_ZERO_OR_POSITIVE")</f>
        <v>INTEGER_ZERO_OR_POSITIVE</v>
      </c>
      <c r="AE52" s="41" t="str">
        <f>IFERROR(__xludf.DUMMYFUNCTION("""COMPUTED_VALUE"""),"SUM")</f>
        <v>SUM</v>
      </c>
      <c r="AF52" s="41" t="b">
        <f>IFERROR(__xludf.DUMMYFUNCTION("""COMPUTED_VALUE"""),TRUE)</f>
        <v>1</v>
      </c>
      <c r="AG52" s="41" t="str">
        <f>IFERROR(__xludf.DUMMYFUNCTION("""COMPUTED_VALUE"""),"")</f>
        <v/>
      </c>
      <c r="AH52" s="41"/>
      <c r="AI52" s="41"/>
      <c r="AJ52" s="41"/>
      <c r="AK52" s="41"/>
      <c r="AL52" s="41"/>
      <c r="AM52" s="41"/>
      <c r="AN52" s="41"/>
    </row>
    <row r="53">
      <c r="A53" s="39" t="str">
        <f>IFERROR(__xludf.DUMMYFUNCTION("""COMPUTED_VALUE"""),"select_one yes1_no0")</f>
        <v>select_one yes1_no0</v>
      </c>
      <c r="B53" s="39" t="str">
        <f>IFERROR(__xludf.DUMMYFUNCTION("""COMPUTED_VALUE"""),"BizPlaGeoPl")</f>
        <v>BizPlaGeoPl</v>
      </c>
      <c r="C53" s="39" t="str">
        <f>IFERROR(__xludf.DUMMYFUNCTION("""COMPUTED_VALUE"""),"4. Does business plan contain convincing geographic coverage plan?")</f>
        <v>4. Does business plan contain convincing geographic coverage plan?</v>
      </c>
      <c r="D53" s="39" t="str">
        <f>IFERROR(__xludf.DUMMYFUNCTION("""COMPUTED_VALUE"""),"")</f>
        <v/>
      </c>
      <c r="E53" s="39" t="str">
        <f>IFERROR(__xludf.DUMMYFUNCTION("""COMPUTED_VALUE"""),"")</f>
        <v/>
      </c>
      <c r="F53" s="39">
        <f>IFERROR(__xludf.DUMMYFUNCTION("""COMPUTED_VALUE"""),53.0)</f>
        <v>53</v>
      </c>
      <c r="G53" s="39">
        <f>IFERROR(__xludf.DUMMYFUNCTION("""COMPUTED_VALUE"""),1.0)</f>
        <v>1</v>
      </c>
      <c r="H53" s="39">
        <f>IFERROR(__xludf.DUMMYFUNCTION("""COMPUTED_VALUE"""),11.0)</f>
        <v>11</v>
      </c>
      <c r="I53" s="39" t="str">
        <f>IFERROR(__xludf.DUMMYFUNCTION("""COMPUTED_VALUE"""),"Strategies for sub-contracts
Outreach strategies (EPI, FP; ANC) are used and planned for villages more than one hour away by foot")</f>
        <v>Strategies for sub-contracts
Outreach strategies (EPI, FP; ANC) are used and planned for villages more than one hour away by foot</v>
      </c>
      <c r="J53" s="39" t="str">
        <f>IFERROR(__xludf.DUMMYFUNCTION("""COMPUTED_VALUE"""),"w4")</f>
        <v>w4</v>
      </c>
      <c r="K53" s="39" t="str">
        <f>IFERROR(__xludf.DUMMYFUNCTION("""COMPUTED_VALUE"""),"")</f>
        <v/>
      </c>
      <c r="L53" s="37" t="str">
        <f>IFERROR(__xludf.DUMMYFUNCTION("""COMPUTED_VALUE"""),"")</f>
        <v/>
      </c>
      <c r="M53" s="37" t="str">
        <f>IFERROR(__xludf.DUMMYFUNCTION("""COMPUTED_VALUE"""),"")</f>
        <v/>
      </c>
      <c r="N53" s="40" t="str">
        <f>IFERROR(__xludf.DUMMYFUNCTION("""COMPUTED_VALUE"""),"")</f>
        <v/>
      </c>
      <c r="O53" s="39" t="str">
        <f>IFERROR(__xludf.DUMMYFUNCTION("""COMPUTED_VALUE"""),"")</f>
        <v/>
      </c>
      <c r="P53" s="39" t="str">
        <f>IFERROR(__xludf.DUMMYFUNCTION("""COMPUTED_VALUE"""),"")</f>
        <v/>
      </c>
      <c r="Q53" s="39" t="str">
        <f>IFERROR(__xludf.DUMMYFUNCTION("""COMPUTED_VALUE"""),"")</f>
        <v/>
      </c>
      <c r="R53" s="39" t="str">
        <f>IFERROR(__xludf.DUMMYFUNCTION("""COMPUTED_VALUE"""),"")</f>
        <v/>
      </c>
      <c r="S53" s="39" t="str">
        <f>IFERROR(__xludf.DUMMYFUNCTION("""COMPUTED_VALUE"""),"")</f>
        <v/>
      </c>
      <c r="T53" s="39" t="str">
        <f>IFERROR(__xludf.DUMMYFUNCTION("""COMPUTED_VALUE"""),"${BiznessPla1} = '2'")</f>
        <v>${BiznessPla1} = '2'</v>
      </c>
      <c r="U53" s="39" t="str">
        <f>IFERROR(__xludf.DUMMYFUNCTION("""COMPUTED_VALUE"""),"")</f>
        <v/>
      </c>
      <c r="V53" s="39" t="str">
        <f>IFERROR(__xludf.DUMMYFUNCTION("""COMPUTED_VALUE"""),"")</f>
        <v/>
      </c>
      <c r="W53" s="39" t="str">
        <f>IFERROR(__xludf.DUMMYFUNCTION("""COMPUTED_VALUE"""),"")</f>
        <v/>
      </c>
      <c r="X53" s="39" t="str">
        <f>IFERROR(__xludf.DUMMYFUNCTION("""COMPUTED_VALUE"""),"does_busine")</f>
        <v>does_busine</v>
      </c>
      <c r="Y53" s="39" t="str">
        <f>IFERROR(__xludf.DUMMYFUNCTION("""COMPUTED_VALUE"""),"Yes")</f>
        <v>Yes</v>
      </c>
      <c r="Z53" s="39" t="str">
        <f>IFERROR(__xludf.DUMMYFUNCTION("""COMPUTED_VALUE"""),"yes1_no0")</f>
        <v>yes1_no0</v>
      </c>
      <c r="AA53" s="39" t="str">
        <f>IFERROR(__xludf.DUMMYFUNCTION("""COMPUTED_VALUE"""),"yes1no00000")</f>
        <v>yes1no00000</v>
      </c>
      <c r="AB53" s="39" t="str">
        <f>IFERROR(__xludf.DUMMYFUNCTION("""COMPUTED_VALUE"""),"INTEGER_ZERO_OR_POSITIVE")</f>
        <v>INTEGER_ZERO_OR_POSITIVE</v>
      </c>
      <c r="AC53" s="39" t="str">
        <f>IFERROR(__xludf.DUMMYFUNCTION("""COMPUTED_VALUE"""),"")</f>
        <v/>
      </c>
      <c r="AD53" s="39" t="str">
        <f>IFERROR(__xludf.DUMMYFUNCTION("""COMPUTED_VALUE"""),"INTEGER_ZERO_OR_POSITIVE")</f>
        <v>INTEGER_ZERO_OR_POSITIVE</v>
      </c>
      <c r="AE53" s="39" t="str">
        <f>IFERROR(__xludf.DUMMYFUNCTION("""COMPUTED_VALUE"""),"SUM")</f>
        <v>SUM</v>
      </c>
      <c r="AF53" s="39" t="b">
        <f>IFERROR(__xludf.DUMMYFUNCTION("""COMPUTED_VALUE"""),TRUE)</f>
        <v>1</v>
      </c>
      <c r="AG53" s="39" t="str">
        <f>IFERROR(__xludf.DUMMYFUNCTION("""COMPUTED_VALUE"""),"")</f>
        <v/>
      </c>
      <c r="AH53" s="39"/>
      <c r="AI53" s="39"/>
      <c r="AJ53" s="39"/>
      <c r="AK53" s="39"/>
      <c r="AL53" s="39"/>
      <c r="AM53" s="39"/>
      <c r="AN53" s="39"/>
    </row>
    <row r="54">
      <c r="A54" s="39" t="str">
        <f>IFERROR(__xludf.DUMMYFUNCTION("""COMPUTED_VALUE"""),"select_one yes2_no0")</f>
        <v>select_one yes2_no0</v>
      </c>
      <c r="B54" s="39" t="str">
        <f>IFERROR(__xludf.DUMMYFUNCTION("""COMPUTED_VALUE"""),"BizPlaPract")</f>
        <v>BizPlaPract</v>
      </c>
      <c r="C54" s="39" t="str">
        <f>IFERROR(__xludf.DUMMYFUNCTION("""COMPUTED_VALUE"""),"5. Does the business plan analyze presence of trained and untrained informal practitioners in catchment area?")</f>
        <v>5. Does the business plan analyze presence of trained and untrained informal practitioners in catchment area?</v>
      </c>
      <c r="D54" s="39" t="str">
        <f>IFERROR(__xludf.DUMMYFUNCTION("""COMPUTED_VALUE"""),"")</f>
        <v/>
      </c>
      <c r="E54" s="39" t="str">
        <f>IFERROR(__xludf.DUMMYFUNCTION("""COMPUTED_VALUE"""),"")</f>
        <v/>
      </c>
      <c r="F54" s="39">
        <f>IFERROR(__xludf.DUMMYFUNCTION("""COMPUTED_VALUE"""),54.0)</f>
        <v>54</v>
      </c>
      <c r="G54" s="39">
        <f>IFERROR(__xludf.DUMMYFUNCTION("""COMPUTED_VALUE"""),2.0)</f>
        <v>2</v>
      </c>
      <c r="H54" s="39">
        <f>IFERROR(__xludf.DUMMYFUNCTION("""COMPUTED_VALUE"""),11.0)</f>
        <v>11</v>
      </c>
      <c r="I54" s="39" t="str">
        <f>IFERROR(__xludf.DUMMYFUNCTION("""COMPUTED_VALUE"""),"HF has a list of informal practionners transmitted quarterly to the LGA for action, treats this subject in the BP, and suggests a strategy for dealing with informal practitioners")</f>
        <v>HF has a list of informal practionners transmitted quarterly to the LGA for action, treats this subject in the BP, and suggests a strategy for dealing with informal practitioners</v>
      </c>
      <c r="J54" s="39" t="str">
        <f>IFERROR(__xludf.DUMMYFUNCTION("""COMPUTED_VALUE"""),"w4")</f>
        <v>w4</v>
      </c>
      <c r="K54" s="39" t="str">
        <f>IFERROR(__xludf.DUMMYFUNCTION("""COMPUTED_VALUE"""),"")</f>
        <v/>
      </c>
      <c r="L54" s="37" t="str">
        <f>IFERROR(__xludf.DUMMYFUNCTION("""COMPUTED_VALUE"""),"")</f>
        <v/>
      </c>
      <c r="M54" s="37" t="str">
        <f>IFERROR(__xludf.DUMMYFUNCTION("""COMPUTED_VALUE"""),"")</f>
        <v/>
      </c>
      <c r="N54" s="40" t="str">
        <f>IFERROR(__xludf.DUMMYFUNCTION("""COMPUTED_VALUE"""),"")</f>
        <v/>
      </c>
      <c r="O54" s="39" t="str">
        <f>IFERROR(__xludf.DUMMYFUNCTION("""COMPUTED_VALUE"""),"")</f>
        <v/>
      </c>
      <c r="P54" s="39" t="str">
        <f>IFERROR(__xludf.DUMMYFUNCTION("""COMPUTED_VALUE"""),"")</f>
        <v/>
      </c>
      <c r="Q54" s="39" t="str">
        <f>IFERROR(__xludf.DUMMYFUNCTION("""COMPUTED_VALUE"""),"")</f>
        <v/>
      </c>
      <c r="R54" s="39" t="str">
        <f>IFERROR(__xludf.DUMMYFUNCTION("""COMPUTED_VALUE"""),"")</f>
        <v/>
      </c>
      <c r="S54" s="39" t="str">
        <f>IFERROR(__xludf.DUMMYFUNCTION("""COMPUTED_VALUE"""),"")</f>
        <v/>
      </c>
      <c r="T54" s="39" t="str">
        <f>IFERROR(__xludf.DUMMYFUNCTION("""COMPUTED_VALUE"""),"${BiznessPla1} = '2'")</f>
        <v>${BiznessPla1} = '2'</v>
      </c>
      <c r="U54" s="39" t="str">
        <f>IFERROR(__xludf.DUMMYFUNCTION("""COMPUTED_VALUE"""),"")</f>
        <v/>
      </c>
      <c r="V54" s="39" t="str">
        <f>IFERROR(__xludf.DUMMYFUNCTION("""COMPUTED_VALUE"""),"")</f>
        <v/>
      </c>
      <c r="W54" s="39" t="str">
        <f>IFERROR(__xludf.DUMMYFUNCTION("""COMPUTED_VALUE"""),"")</f>
        <v/>
      </c>
      <c r="X54" s="39" t="str">
        <f>IFERROR(__xludf.DUMMYFUNCTION("""COMPUTED_VALUE"""),"does_the_bu")</f>
        <v>does_the_bu</v>
      </c>
      <c r="Y54" s="39" t="str">
        <f>IFERROR(__xludf.DUMMYFUNCTION("""COMPUTED_VALUE"""),"Yes")</f>
        <v>Yes</v>
      </c>
      <c r="Z54" s="39" t="str">
        <f>IFERROR(__xludf.DUMMYFUNCTION("""COMPUTED_VALUE"""),"yes2_no0")</f>
        <v>yes2_no0</v>
      </c>
      <c r="AA54" s="39" t="str">
        <f>IFERROR(__xludf.DUMMYFUNCTION("""COMPUTED_VALUE"""),"yes2no00000")</f>
        <v>yes2no00000</v>
      </c>
      <c r="AB54" s="39" t="str">
        <f>IFERROR(__xludf.DUMMYFUNCTION("""COMPUTED_VALUE"""),"INTEGER_ZERO_OR_POSITIVE")</f>
        <v>INTEGER_ZERO_OR_POSITIVE</v>
      </c>
      <c r="AC54" s="39" t="str">
        <f>IFERROR(__xludf.DUMMYFUNCTION("""COMPUTED_VALUE"""),"")</f>
        <v/>
      </c>
      <c r="AD54" s="39" t="str">
        <f>IFERROR(__xludf.DUMMYFUNCTION("""COMPUTED_VALUE"""),"INTEGER_ZERO_OR_POSITIVE")</f>
        <v>INTEGER_ZERO_OR_POSITIVE</v>
      </c>
      <c r="AE54" s="39" t="str">
        <f>IFERROR(__xludf.DUMMYFUNCTION("""COMPUTED_VALUE"""),"SUM")</f>
        <v>SUM</v>
      </c>
      <c r="AF54" s="39" t="b">
        <f>IFERROR(__xludf.DUMMYFUNCTION("""COMPUTED_VALUE"""),TRUE)</f>
        <v>1</v>
      </c>
      <c r="AG54" s="39" t="str">
        <f>IFERROR(__xludf.DUMMYFUNCTION("""COMPUTED_VALUE"""),"")</f>
        <v/>
      </c>
      <c r="AH54" s="39"/>
      <c r="AI54" s="39"/>
      <c r="AJ54" s="39"/>
      <c r="AK54" s="39"/>
      <c r="AL54" s="39"/>
      <c r="AM54" s="39"/>
      <c r="AN54" s="39"/>
    </row>
    <row r="55" outlineLevel="1">
      <c r="A55" s="39" t="str">
        <f>IFERROR(__xludf.DUMMYFUNCTION("""COMPUTED_VALUE"""),"select_one yes2_no0")</f>
        <v>select_one yes2_no0</v>
      </c>
      <c r="B55" s="39" t="str">
        <f>IFERROR(__xludf.DUMMYFUNCTION("""COMPUTED_VALUE"""),"BizPlaFinAc")</f>
        <v>BizPlaFinAc</v>
      </c>
      <c r="C55" s="39" t="str">
        <f>IFERROR(__xludf.DUMMYFUNCTION("""COMPUTED_VALUE"""),"6. Does business plan show a plan to assure financial accessibility for the population?")</f>
        <v>6. Does business plan show a plan to assure financial accessibility for the population?</v>
      </c>
      <c r="D55" s="39" t="str">
        <f>IFERROR(__xludf.DUMMYFUNCTION("""COMPUTED_VALUE"""),"")</f>
        <v/>
      </c>
      <c r="E55" s="39" t="str">
        <f>IFERROR(__xludf.DUMMYFUNCTION("""COMPUTED_VALUE"""),"")</f>
        <v/>
      </c>
      <c r="F55" s="39">
        <f>IFERROR(__xludf.DUMMYFUNCTION("""COMPUTED_VALUE"""),55.0)</f>
        <v>55</v>
      </c>
      <c r="G55" s="39">
        <f>IFERROR(__xludf.DUMMYFUNCTION("""COMPUTED_VALUE"""),2.0)</f>
        <v>2</v>
      </c>
      <c r="H55" s="39">
        <f>IFERROR(__xludf.DUMMYFUNCTION("""COMPUTED_VALUE"""),11.0)</f>
        <v>11</v>
      </c>
      <c r="I55" s="39" t="str">
        <f>IFERROR(__xludf.DUMMYFUNCTION("""COMPUTED_VALUE"""),"Business plan shows negotiated rates between HF, Indigent Committee and community
Business plan shows planning for the resources available for financing care for the indigents")</f>
        <v>Business plan shows negotiated rates between HF, Indigent Committee and community
Business plan shows planning for the resources available for financing care for the indigents</v>
      </c>
      <c r="J55" s="39" t="str">
        <f>IFERROR(__xludf.DUMMYFUNCTION("""COMPUTED_VALUE"""),"w4")</f>
        <v>w4</v>
      </c>
      <c r="K55" s="39" t="str">
        <f>IFERROR(__xludf.DUMMYFUNCTION("""COMPUTED_VALUE"""),"")</f>
        <v/>
      </c>
      <c r="L55" s="37" t="str">
        <f>IFERROR(__xludf.DUMMYFUNCTION("""COMPUTED_VALUE"""),"")</f>
        <v/>
      </c>
      <c r="M55" s="37" t="str">
        <f>IFERROR(__xludf.DUMMYFUNCTION("""COMPUTED_VALUE"""),"")</f>
        <v/>
      </c>
      <c r="N55" s="40" t="str">
        <f>IFERROR(__xludf.DUMMYFUNCTION("""COMPUTED_VALUE"""),"")</f>
        <v/>
      </c>
      <c r="O55" s="39" t="str">
        <f>IFERROR(__xludf.DUMMYFUNCTION("""COMPUTED_VALUE"""),"")</f>
        <v/>
      </c>
      <c r="P55" s="39" t="str">
        <f>IFERROR(__xludf.DUMMYFUNCTION("""COMPUTED_VALUE"""),"")</f>
        <v/>
      </c>
      <c r="Q55" s="39" t="str">
        <f>IFERROR(__xludf.DUMMYFUNCTION("""COMPUTED_VALUE"""),"")</f>
        <v/>
      </c>
      <c r="R55" s="39" t="str">
        <f>IFERROR(__xludf.DUMMYFUNCTION("""COMPUTED_VALUE"""),"")</f>
        <v/>
      </c>
      <c r="S55" s="39" t="str">
        <f>IFERROR(__xludf.DUMMYFUNCTION("""COMPUTED_VALUE"""),"")</f>
        <v/>
      </c>
      <c r="T55" s="39" t="str">
        <f>IFERROR(__xludf.DUMMYFUNCTION("""COMPUTED_VALUE"""),"${BiznessPla1} = '2'")</f>
        <v>${BiznessPla1} = '2'</v>
      </c>
      <c r="U55" s="39" t="str">
        <f>IFERROR(__xludf.DUMMYFUNCTION("""COMPUTED_VALUE"""),"")</f>
        <v/>
      </c>
      <c r="V55" s="39" t="str">
        <f>IFERROR(__xludf.DUMMYFUNCTION("""COMPUTED_VALUE"""),"")</f>
        <v/>
      </c>
      <c r="W55" s="39" t="str">
        <f>IFERROR(__xludf.DUMMYFUNCTION("""COMPUTED_VALUE"""),"")</f>
        <v/>
      </c>
      <c r="X55" s="39" t="str">
        <f>IFERROR(__xludf.DUMMYFUNCTION("""COMPUTED_VALUE"""),"does_busine")</f>
        <v>does_busine</v>
      </c>
      <c r="Y55" s="39" t="str">
        <f>IFERROR(__xludf.DUMMYFUNCTION("""COMPUTED_VALUE"""),"Yes")</f>
        <v>Yes</v>
      </c>
      <c r="Z55" s="39" t="str">
        <f>IFERROR(__xludf.DUMMYFUNCTION("""COMPUTED_VALUE"""),"yes2_no0")</f>
        <v>yes2_no0</v>
      </c>
      <c r="AA55" s="39" t="str">
        <f>IFERROR(__xludf.DUMMYFUNCTION("""COMPUTED_VALUE"""),"yes2no00000")</f>
        <v>yes2no00000</v>
      </c>
      <c r="AB55" s="39" t="str">
        <f>IFERROR(__xludf.DUMMYFUNCTION("""COMPUTED_VALUE"""),"INTEGER_ZERO_OR_POSITIVE")</f>
        <v>INTEGER_ZERO_OR_POSITIVE</v>
      </c>
      <c r="AC55" s="39" t="str">
        <f>IFERROR(__xludf.DUMMYFUNCTION("""COMPUTED_VALUE"""),"")</f>
        <v/>
      </c>
      <c r="AD55" s="39" t="str">
        <f>IFERROR(__xludf.DUMMYFUNCTION("""COMPUTED_VALUE"""),"INTEGER_ZERO_OR_POSITIVE")</f>
        <v>INTEGER_ZERO_OR_POSITIVE</v>
      </c>
      <c r="AE55" s="39" t="str">
        <f>IFERROR(__xludf.DUMMYFUNCTION("""COMPUTED_VALUE"""),"SUM")</f>
        <v>SUM</v>
      </c>
      <c r="AF55" s="39" t="b">
        <f>IFERROR(__xludf.DUMMYFUNCTION("""COMPUTED_VALUE"""),TRUE)</f>
        <v>1</v>
      </c>
      <c r="AG55" s="39" t="str">
        <f>IFERROR(__xludf.DUMMYFUNCTION("""COMPUTED_VALUE"""),"")</f>
        <v/>
      </c>
      <c r="AH55" s="39"/>
      <c r="AI55" s="39"/>
      <c r="AJ55" s="39"/>
      <c r="AK55" s="39"/>
      <c r="AL55" s="39"/>
      <c r="AM55" s="39"/>
      <c r="AN55" s="39"/>
    </row>
    <row r="56" outlineLevel="1">
      <c r="A56" s="39" t="str">
        <f>IFERROR(__xludf.DUMMYFUNCTION("""COMPUTED_VALUE"""),"calculate")</f>
        <v>calculate</v>
      </c>
      <c r="B56" s="39" t="str">
        <f>IFERROR(__xludf.DUMMYFUNCTION("""COMPUTED_VALUE"""),"BizPlanScor")</f>
        <v>BizPlanScor</v>
      </c>
      <c r="C56" s="39" t="str">
        <f>IFERROR(__xludf.DUMMYFUNCTION("""COMPUTED_VALUE"""),"Business plan score")</f>
        <v>Business plan score</v>
      </c>
      <c r="D56" s="39" t="str">
        <f>IFERROR(__xludf.DUMMYFUNCTION("""COMPUTED_VALUE"""),"")</f>
        <v/>
      </c>
      <c r="E56" s="39" t="str">
        <f>IFERROR(__xludf.DUMMYFUNCTION("""COMPUTED_VALUE"""),"")</f>
        <v/>
      </c>
      <c r="F56" s="39">
        <f>IFERROR(__xludf.DUMMYFUNCTION("""COMPUTED_VALUE"""),56.0)</f>
        <v>56</v>
      </c>
      <c r="G56" s="39" t="str">
        <f>IFERROR(__xludf.DUMMYFUNCTION("""COMPUTED_VALUE"""),"")</f>
        <v/>
      </c>
      <c r="H56" s="39">
        <f>IFERROR(__xludf.DUMMYFUNCTION("""COMPUTED_VALUE"""),11.0)</f>
        <v>11</v>
      </c>
      <c r="I56" s="39" t="str">
        <f>IFERROR(__xludf.DUMMYFUNCTION("""COMPUTED_VALUE"""),"")</f>
        <v/>
      </c>
      <c r="J56" s="39" t="str">
        <f>IFERROR(__xludf.DUMMYFUNCTION("""COMPUTED_VALUE"""),"")</f>
        <v/>
      </c>
      <c r="K56" s="39" t="str">
        <f>IFERROR(__xludf.DUMMYFUNCTION("""COMPUTED_VALUE"""),"")</f>
        <v/>
      </c>
      <c r="L56" s="37" t="str">
        <f>IFERROR(__xludf.DUMMYFUNCTION("""COMPUTED_VALUE"""),"48-53")</f>
        <v>48-53</v>
      </c>
      <c r="M56" s="37" t="str">
        <f>IFERROR(__xludf.DUMMYFUNCTION("""COMPUTED_VALUE"""),"")</f>
        <v/>
      </c>
      <c r="N56" s="40" t="str">
        <f>IFERROR(__xludf.DUMMYFUNCTION("""COMPUTED_VALUE"""),"48,49,50,51,52,53")</f>
        <v>48,49,50,51,52,53</v>
      </c>
      <c r="O56" s="39" t="str">
        <f>IFERROR(__xludf.DUMMYFUNCTION("""COMPUTED_VALUE"""),"coalesce(${},0)+coalesce(${BiznessPlan},0)+coalesce(${BiznessPla1},0)+coalesce(${QuartBizPla},0)+coalesce(${BizPlaStake},0)+coalesce(${BizPlaGeoPl},0)")</f>
        <v>coalesce(${},0)+coalesce(${BiznessPlan},0)+coalesce(${BiznessPla1},0)+coalesce(${QuartBizPla},0)+coalesce(${BizPlaStake},0)+coalesce(${BizPlaGeoPl},0)</v>
      </c>
      <c r="P56" s="39" t="str">
        <f>IFERROR(__xludf.DUMMYFUNCTION("""COMPUTED_VALUE"""),"coalesce(${BiznessPla1},0)+coalesce(${QuartBizPla},0)+coalesce(${BizPlaStake},0)+coalesce(${BizPlaGeoPl},0)+coalesce(${BizPlaPract},0)+coalesce(${BizPlaFinAc},0)")</f>
        <v>coalesce(${BiznessPla1},0)+coalesce(${QuartBizPla},0)+coalesce(${BizPlaStake},0)+coalesce(${BizPlaGeoPl},0)+coalesce(${BizPlaPract},0)+coalesce(${BizPlaFinAc},0)</v>
      </c>
      <c r="Q56" s="39" t="str">
        <f>IFERROR(__xludf.DUMMYFUNCTION("""COMPUTED_VALUE"""),"")</f>
        <v/>
      </c>
      <c r="R56" s="39" t="str">
        <f>IFERROR(__xludf.DUMMYFUNCTION("""COMPUTED_VALUE"""),"")</f>
        <v/>
      </c>
      <c r="S56" s="39" t="str">
        <f>IFERROR(__xludf.DUMMYFUNCTION("""COMPUTED_VALUE"""),"")</f>
        <v/>
      </c>
      <c r="T56" s="39" t="str">
        <f>IFERROR(__xludf.DUMMYFUNCTION("""COMPUTED_VALUE"""),"")</f>
        <v/>
      </c>
      <c r="U56" s="39" t="str">
        <f>IFERROR(__xludf.DUMMYFUNCTION("""COMPUTED_VALUE"""),"")</f>
        <v/>
      </c>
      <c r="V56" s="39" t="str">
        <f>IFERROR(__xludf.DUMMYFUNCTION("""COMPUTED_VALUE"""),"")</f>
        <v/>
      </c>
      <c r="W56" s="39" t="str">
        <f>IFERROR(__xludf.DUMMYFUNCTION("""COMPUTED_VALUE"""),"")</f>
        <v/>
      </c>
      <c r="X56" s="39" t="str">
        <f>IFERROR(__xludf.DUMMYFUNCTION("""COMPUTED_VALUE"""),"business_pl")</f>
        <v>business_pl</v>
      </c>
      <c r="Y56" s="39" t="str">
        <f>IFERROR(__xludf.DUMMYFUNCTION("""COMPUTED_VALUE"""),"Yes")</f>
        <v>Yes</v>
      </c>
      <c r="Z56" s="39" t="str">
        <f>IFERROR(__xludf.DUMMYFUNCTION("""COMPUTED_VALUE"""),"")</f>
        <v/>
      </c>
      <c r="AA56" s="39" t="str">
        <f>IFERROR(__xludf.DUMMYFUNCTION("""COMPUTED_VALUE"""),"")</f>
        <v/>
      </c>
      <c r="AB56" s="39" t="str">
        <f>IFERROR(__xludf.DUMMYFUNCTION("""COMPUTED_VALUE"""),"")</f>
        <v/>
      </c>
      <c r="AC56" s="39" t="str">
        <f>IFERROR(__xludf.DUMMYFUNCTION("""COMPUTED_VALUE"""),"NUMBER")</f>
        <v>NUMBER</v>
      </c>
      <c r="AD56" s="39" t="str">
        <f>IFERROR(__xludf.DUMMYFUNCTION("""COMPUTED_VALUE"""),"NUMBER")</f>
        <v>NUMBER</v>
      </c>
      <c r="AE56" s="39" t="str">
        <f>IFERROR(__xludf.DUMMYFUNCTION("""COMPUTED_VALUE"""),"SUM")</f>
        <v>SUM</v>
      </c>
      <c r="AF56" s="39" t="b">
        <f>IFERROR(__xludf.DUMMYFUNCTION("""COMPUTED_VALUE"""),TRUE)</f>
        <v>1</v>
      </c>
      <c r="AG56" s="39" t="str">
        <f>IFERROR(__xludf.DUMMYFUNCTION("""COMPUTED_VALUE"""),"")</f>
        <v/>
      </c>
      <c r="AH56" s="39"/>
      <c r="AI56" s="39"/>
      <c r="AJ56" s="39"/>
      <c r="AK56" s="39"/>
      <c r="AL56" s="39"/>
      <c r="AM56" s="39"/>
      <c r="AN56" s="39"/>
    </row>
    <row r="57" outlineLevel="1">
      <c r="A57" s="41" t="str">
        <f>IFERROR(__xludf.DUMMYFUNCTION("""COMPUTED_VALUE"""),"end_group")</f>
        <v>end_group</v>
      </c>
      <c r="B57" s="41" t="str">
        <f>IFERROR(__xludf.DUMMYFUNCTION("""COMPUTED_VALUE"""),"")</f>
        <v/>
      </c>
      <c r="C57" s="41" t="str">
        <f>IFERROR(__xludf.DUMMYFUNCTION("""COMPUTED_VALUE"""),"")</f>
        <v/>
      </c>
      <c r="D57" s="41" t="str">
        <f>IFERROR(__xludf.DUMMYFUNCTION("""COMPUTED_VALUE"""),"")</f>
        <v/>
      </c>
      <c r="E57" s="41" t="str">
        <f>IFERROR(__xludf.DUMMYFUNCTION("""COMPUTED_VALUE"""),"")</f>
        <v/>
      </c>
      <c r="F57" s="41">
        <f>IFERROR(__xludf.DUMMYFUNCTION("""COMPUTED_VALUE"""),57.0)</f>
        <v>57</v>
      </c>
      <c r="G57" s="41" t="str">
        <f>IFERROR(__xludf.DUMMYFUNCTION("""COMPUTED_VALUE"""),"")</f>
        <v/>
      </c>
      <c r="H57" s="41" t="str">
        <f>IFERROR(__xludf.DUMMYFUNCTION("""COMPUTED_VALUE"""),"")</f>
        <v/>
      </c>
      <c r="I57" s="41" t="str">
        <f>IFERROR(__xludf.DUMMYFUNCTION("""COMPUTED_VALUE"""),"")</f>
        <v/>
      </c>
      <c r="J57" s="41" t="str">
        <f>IFERROR(__xludf.DUMMYFUNCTION("""COMPUTED_VALUE"""),"")</f>
        <v/>
      </c>
      <c r="K57" s="41" t="str">
        <f>IFERROR(__xludf.DUMMYFUNCTION("""COMPUTED_VALUE"""),"")</f>
        <v/>
      </c>
      <c r="L57" s="41" t="str">
        <f>IFERROR(__xludf.DUMMYFUNCTION("""COMPUTED_VALUE"""),"")</f>
        <v/>
      </c>
      <c r="M57" s="41" t="str">
        <f>IFERROR(__xludf.DUMMYFUNCTION("""COMPUTED_VALUE"""),"")</f>
        <v/>
      </c>
      <c r="N57" s="42" t="str">
        <f>IFERROR(__xludf.DUMMYFUNCTION("""COMPUTED_VALUE"""),"")</f>
        <v/>
      </c>
      <c r="O57" s="41" t="str">
        <f>IFERROR(__xludf.DUMMYFUNCTION("""COMPUTED_VALUE"""),"")</f>
        <v/>
      </c>
      <c r="P57" s="41" t="str">
        <f>IFERROR(__xludf.DUMMYFUNCTION("""COMPUTED_VALUE"""),"")</f>
        <v/>
      </c>
      <c r="Q57" s="41" t="str">
        <f>IFERROR(__xludf.DUMMYFUNCTION("""COMPUTED_VALUE"""),"")</f>
        <v/>
      </c>
      <c r="R57" s="41" t="str">
        <f>IFERROR(__xludf.DUMMYFUNCTION("""COMPUTED_VALUE"""),"")</f>
        <v/>
      </c>
      <c r="S57" s="41" t="str">
        <f>IFERROR(__xludf.DUMMYFUNCTION("""COMPUTED_VALUE"""),"")</f>
        <v/>
      </c>
      <c r="T57" s="41" t="str">
        <f>IFERROR(__xludf.DUMMYFUNCTION("""COMPUTED_VALUE"""),"")</f>
        <v/>
      </c>
      <c r="U57" s="41" t="str">
        <f>IFERROR(__xludf.DUMMYFUNCTION("""COMPUTED_VALUE"""),"")</f>
        <v/>
      </c>
      <c r="V57" s="41" t="str">
        <f>IFERROR(__xludf.DUMMYFUNCTION("""COMPUTED_VALUE"""),"")</f>
        <v/>
      </c>
      <c r="W57" s="41" t="str">
        <f>IFERROR(__xludf.DUMMYFUNCTION("""COMPUTED_VALUE"""),"")</f>
        <v/>
      </c>
      <c r="X57" s="41" t="str">
        <f>IFERROR(__xludf.DUMMYFUNCTION("""COMPUTED_VALUE"""),"")</f>
        <v/>
      </c>
      <c r="Y57" s="41" t="str">
        <f>IFERROR(__xludf.DUMMYFUNCTION("""COMPUTED_VALUE"""),"No")</f>
        <v>No</v>
      </c>
      <c r="Z57" s="41" t="str">
        <f>IFERROR(__xludf.DUMMYFUNCTION("""COMPUTED_VALUE"""),"")</f>
        <v/>
      </c>
      <c r="AA57" s="41" t="str">
        <f>IFERROR(__xludf.DUMMYFUNCTION("""COMPUTED_VALUE"""),"")</f>
        <v/>
      </c>
      <c r="AB57" s="41" t="str">
        <f>IFERROR(__xludf.DUMMYFUNCTION("""COMPUTED_VALUE"""),"")</f>
        <v/>
      </c>
      <c r="AC57" s="41" t="str">
        <f>IFERROR(__xludf.DUMMYFUNCTION("""COMPUTED_VALUE"""),"")</f>
        <v/>
      </c>
      <c r="AD57" s="41" t="str">
        <f>IFERROR(__xludf.DUMMYFUNCTION("""COMPUTED_VALUE"""),"")</f>
        <v/>
      </c>
      <c r="AE57" s="41" t="str">
        <f>IFERROR(__xludf.DUMMYFUNCTION("""COMPUTED_VALUE"""),"")</f>
        <v/>
      </c>
      <c r="AF57" s="41" t="str">
        <f>IFERROR(__xludf.DUMMYFUNCTION("""COMPUTED_VALUE"""),"")</f>
        <v/>
      </c>
      <c r="AG57" s="41" t="str">
        <f>IFERROR(__xludf.DUMMYFUNCTION("""COMPUTED_VALUE"""),"")</f>
        <v/>
      </c>
      <c r="AH57" s="41"/>
      <c r="AI57" s="41"/>
      <c r="AJ57" s="41"/>
      <c r="AK57" s="41"/>
      <c r="AL57" s="41"/>
      <c r="AM57" s="41"/>
      <c r="AN57" s="41"/>
    </row>
    <row r="58" outlineLevel="1">
      <c r="A58" s="41" t="str">
        <f>IFERROR(__xludf.DUMMYFUNCTION("""COMPUTED_VALUE"""),"begin_group")</f>
        <v>begin_group</v>
      </c>
      <c r="B58" s="41" t="str">
        <f>IFERROR(__xludf.DUMMYFUNCTION("""COMPUTED_VALUE"""),"FinanceGrp0")</f>
        <v>FinanceGrp0</v>
      </c>
      <c r="C58" s="41" t="str">
        <f>IFERROR(__xludf.DUMMYFUNCTION("""COMPUTED_VALUE"""),"Section 3 Finance ")</f>
        <v>Section 3 Finance </v>
      </c>
      <c r="D58" s="41" t="str">
        <f>IFERROR(__xludf.DUMMYFUNCTION("""COMPUTED_VALUE"""),"")</f>
        <v/>
      </c>
      <c r="E58" s="41" t="str">
        <f>IFERROR(__xludf.DUMMYFUNCTION("""COMPUTED_VALUE"""),"")</f>
        <v/>
      </c>
      <c r="F58" s="41">
        <f>IFERROR(__xludf.DUMMYFUNCTION("""COMPUTED_VALUE"""),58.0)</f>
        <v>58</v>
      </c>
      <c r="G58" s="41" t="str">
        <f>IFERROR(__xludf.DUMMYFUNCTION("""COMPUTED_VALUE"""),"")</f>
        <v/>
      </c>
      <c r="H58" s="41">
        <f>IFERROR(__xludf.DUMMYFUNCTION("""COMPUTED_VALUE"""),11.0)</f>
        <v>11</v>
      </c>
      <c r="I58" s="41" t="str">
        <f>IFERROR(__xludf.DUMMYFUNCTION("""COMPUTED_VALUE"""),"")</f>
        <v/>
      </c>
      <c r="J58" s="41" t="str">
        <f>IFERROR(__xludf.DUMMYFUNCTION("""COMPUTED_VALUE"""),"field-list")</f>
        <v>field-list</v>
      </c>
      <c r="K58" s="41" t="str">
        <f>IFERROR(__xludf.DUMMYFUNCTION("""COMPUTED_VALUE"""),"")</f>
        <v/>
      </c>
      <c r="L58" s="41" t="str">
        <f>IFERROR(__xludf.DUMMYFUNCTION("""COMPUTED_VALUE"""),"")</f>
        <v/>
      </c>
      <c r="M58" s="41" t="str">
        <f>IFERROR(__xludf.DUMMYFUNCTION("""COMPUTED_VALUE"""),"")</f>
        <v/>
      </c>
      <c r="N58" s="42" t="str">
        <f>IFERROR(__xludf.DUMMYFUNCTION("""COMPUTED_VALUE"""),"")</f>
        <v/>
      </c>
      <c r="O58" s="41" t="str">
        <f>IFERROR(__xludf.DUMMYFUNCTION("""COMPUTED_VALUE"""),"")</f>
        <v/>
      </c>
      <c r="P58" s="41" t="str">
        <f>IFERROR(__xludf.DUMMYFUNCTION("""COMPUTED_VALUE"""),"")</f>
        <v/>
      </c>
      <c r="Q58" s="41" t="str">
        <f>IFERROR(__xludf.DUMMYFUNCTION("""COMPUTED_VALUE"""),"")</f>
        <v/>
      </c>
      <c r="R58" s="41" t="str">
        <f>IFERROR(__xludf.DUMMYFUNCTION("""COMPUTED_VALUE"""),"")</f>
        <v/>
      </c>
      <c r="S58" s="41" t="str">
        <f>IFERROR(__xludf.DUMMYFUNCTION("""COMPUTED_VALUE"""),"")</f>
        <v/>
      </c>
      <c r="T58" s="41" t="str">
        <f>IFERROR(__xludf.DUMMYFUNCTION("""COMPUTED_VALUE"""),"")</f>
        <v/>
      </c>
      <c r="U58" s="41" t="str">
        <f>IFERROR(__xludf.DUMMYFUNCTION("""COMPUTED_VALUE"""),"")</f>
        <v/>
      </c>
      <c r="V58" s="41" t="str">
        <f>IFERROR(__xludf.DUMMYFUNCTION("""COMPUTED_VALUE"""),"")</f>
        <v/>
      </c>
      <c r="W58" s="41" t="str">
        <f>IFERROR(__xludf.DUMMYFUNCTION("""COMPUTED_VALUE"""),"")</f>
        <v/>
      </c>
      <c r="X58" s="41" t="str">
        <f>IFERROR(__xludf.DUMMYFUNCTION("""COMPUTED_VALUE"""),"section_3_f")</f>
        <v>section_3_f</v>
      </c>
      <c r="Y58" s="41" t="str">
        <f>IFERROR(__xludf.DUMMYFUNCTION("""COMPUTED_VALUE"""),"No")</f>
        <v>No</v>
      </c>
      <c r="Z58" s="41" t="str">
        <f>IFERROR(__xludf.DUMMYFUNCTION("""COMPUTED_VALUE"""),"")</f>
        <v/>
      </c>
      <c r="AA58" s="41" t="str">
        <f>IFERROR(__xludf.DUMMYFUNCTION("""COMPUTED_VALUE"""),"")</f>
        <v/>
      </c>
      <c r="AB58" s="41" t="str">
        <f>IFERROR(__xludf.DUMMYFUNCTION("""COMPUTED_VALUE"""),"")</f>
        <v/>
      </c>
      <c r="AC58" s="41" t="str">
        <f>IFERROR(__xludf.DUMMYFUNCTION("""COMPUTED_VALUE"""),"")</f>
        <v/>
      </c>
      <c r="AD58" s="41" t="str">
        <f>IFERROR(__xludf.DUMMYFUNCTION("""COMPUTED_VALUE"""),"")</f>
        <v/>
      </c>
      <c r="AE58" s="41" t="str">
        <f>IFERROR(__xludf.DUMMYFUNCTION("""COMPUTED_VALUE"""),"")</f>
        <v/>
      </c>
      <c r="AF58" s="41" t="str">
        <f>IFERROR(__xludf.DUMMYFUNCTION("""COMPUTED_VALUE"""),"")</f>
        <v/>
      </c>
      <c r="AG58" s="41" t="str">
        <f>IFERROR(__xludf.DUMMYFUNCTION("""COMPUTED_VALUE"""),"")</f>
        <v/>
      </c>
      <c r="AH58" s="41"/>
      <c r="AI58" s="41"/>
      <c r="AJ58" s="41"/>
      <c r="AK58" s="41"/>
      <c r="AL58" s="41"/>
      <c r="AM58" s="41"/>
      <c r="AN58" s="41"/>
    </row>
    <row r="59" outlineLevel="1">
      <c r="A59" s="39" t="str">
        <f>IFERROR(__xludf.DUMMYFUNCTION("""COMPUTED_VALUE"""),"select_one yes5_no0")</f>
        <v>select_one yes5_no0</v>
      </c>
      <c r="B59" s="39" t="str">
        <f>IFERROR(__xludf.DUMMYFUNCTION("""COMPUTED_VALUE"""),"FinanDocsAv")</f>
        <v>FinanDocsAv</v>
      </c>
      <c r="C59" s="39" t="str">
        <f>IFERROR(__xludf.DUMMYFUNCTION("""COMPUTED_VALUE"""),"1. Are financial and accounting documents available and well kept?")</f>
        <v>1. Are financial and accounting documents available and well kept?</v>
      </c>
      <c r="D59" s="39" t="str">
        <f>IFERROR(__xludf.DUMMYFUNCTION("""COMPUTED_VALUE"""),"")</f>
        <v/>
      </c>
      <c r="E59" s="39" t="str">
        <f>IFERROR(__xludf.DUMMYFUNCTION("""COMPUTED_VALUE"""),"")</f>
        <v/>
      </c>
      <c r="F59" s="39">
        <f>IFERROR(__xludf.DUMMYFUNCTION("""COMPUTED_VALUE"""),59.0)</f>
        <v>59</v>
      </c>
      <c r="G59" s="39">
        <f>IFERROR(__xludf.DUMMYFUNCTION("""COMPUTED_VALUE"""),5.0)</f>
        <v>5</v>
      </c>
      <c r="H59" s="39">
        <f>IFERROR(__xludf.DUMMYFUNCTION("""COMPUTED_VALUE"""),11.0)</f>
        <v>11</v>
      </c>
      <c r="I59" s="39" t="str">
        <f>IFERROR(__xludf.DUMMYFUNCTION("""COMPUTED_VALUE"""),"Monthly financial report (income and expenditure books) available and correctly filled and signed by the Health Facility Officer in Charge
 ")</f>
        <v>Monthly financial report (income and expenditure books) available and correctly filled and signed by the Health Facility Officer in Charge
 </v>
      </c>
      <c r="J59" s="39" t="str">
        <f>IFERROR(__xludf.DUMMYFUNCTION("""COMPUTED_VALUE"""),"")</f>
        <v/>
      </c>
      <c r="K59" s="39" t="b">
        <f>IFERROR(__xludf.DUMMYFUNCTION("""COMPUTED_VALUE"""),TRUE)</f>
        <v>1</v>
      </c>
      <c r="L59" s="37" t="str">
        <f>IFERROR(__xludf.DUMMYFUNCTION("""COMPUTED_VALUE"""),"")</f>
        <v/>
      </c>
      <c r="M59" s="37" t="str">
        <f>IFERROR(__xludf.DUMMYFUNCTION("""COMPUTED_VALUE"""),"")</f>
        <v/>
      </c>
      <c r="N59" s="40" t="str">
        <f>IFERROR(__xludf.DUMMYFUNCTION("""COMPUTED_VALUE"""),"")</f>
        <v/>
      </c>
      <c r="O59" s="39" t="str">
        <f>IFERROR(__xludf.DUMMYFUNCTION("""COMPUTED_VALUE"""),"")</f>
        <v/>
      </c>
      <c r="P59" s="39" t="str">
        <f>IFERROR(__xludf.DUMMYFUNCTION("""COMPUTED_VALUE"""),"")</f>
        <v/>
      </c>
      <c r="Q59" s="39" t="str">
        <f>IFERROR(__xludf.DUMMYFUNCTION("""COMPUTED_VALUE"""),"")</f>
        <v/>
      </c>
      <c r="R59" s="39" t="str">
        <f>IFERROR(__xludf.DUMMYFUNCTION("""COMPUTED_VALUE"""),"")</f>
        <v/>
      </c>
      <c r="S59" s="39" t="str">
        <f>IFERROR(__xludf.DUMMYFUNCTION("""COMPUTED_VALUE"""),"")</f>
        <v/>
      </c>
      <c r="T59" s="39" t="str">
        <f>IFERROR(__xludf.DUMMYFUNCTION("""COMPUTED_VALUE"""),"")</f>
        <v/>
      </c>
      <c r="U59" s="39" t="str">
        <f>IFERROR(__xludf.DUMMYFUNCTION("""COMPUTED_VALUE"""),"")</f>
        <v/>
      </c>
      <c r="V59" s="39" t="str">
        <f>IFERROR(__xludf.DUMMYFUNCTION("""COMPUTED_VALUE"""),"")</f>
        <v/>
      </c>
      <c r="W59" s="39" t="str">
        <f>IFERROR(__xludf.DUMMYFUNCTION("""COMPUTED_VALUE"""),"")</f>
        <v/>
      </c>
      <c r="X59" s="39" t="str">
        <f>IFERROR(__xludf.DUMMYFUNCTION("""COMPUTED_VALUE"""),"are_financi")</f>
        <v>are_financi</v>
      </c>
      <c r="Y59" s="39" t="str">
        <f>IFERROR(__xludf.DUMMYFUNCTION("""COMPUTED_VALUE"""),"Yes")</f>
        <v>Yes</v>
      </c>
      <c r="Z59" s="39" t="str">
        <f>IFERROR(__xludf.DUMMYFUNCTION("""COMPUTED_VALUE"""),"yes5_no0")</f>
        <v>yes5_no0</v>
      </c>
      <c r="AA59" s="39" t="str">
        <f>IFERROR(__xludf.DUMMYFUNCTION("""COMPUTED_VALUE"""),"yes5no00000")</f>
        <v>yes5no00000</v>
      </c>
      <c r="AB59" s="39" t="str">
        <f>IFERROR(__xludf.DUMMYFUNCTION("""COMPUTED_VALUE"""),"INTEGER_ZERO_OR_POSITIVE")</f>
        <v>INTEGER_ZERO_OR_POSITIVE</v>
      </c>
      <c r="AC59" s="39" t="str">
        <f>IFERROR(__xludf.DUMMYFUNCTION("""COMPUTED_VALUE"""),"")</f>
        <v/>
      </c>
      <c r="AD59" s="39" t="str">
        <f>IFERROR(__xludf.DUMMYFUNCTION("""COMPUTED_VALUE"""),"INTEGER_ZERO_OR_POSITIVE")</f>
        <v>INTEGER_ZERO_OR_POSITIVE</v>
      </c>
      <c r="AE59" s="39" t="str">
        <f>IFERROR(__xludf.DUMMYFUNCTION("""COMPUTED_VALUE"""),"SUM")</f>
        <v>SUM</v>
      </c>
      <c r="AF59" s="39" t="b">
        <f>IFERROR(__xludf.DUMMYFUNCTION("""COMPUTED_VALUE"""),TRUE)</f>
        <v>1</v>
      </c>
      <c r="AG59" s="39" t="str">
        <f>IFERROR(__xludf.DUMMYFUNCTION("""COMPUTED_VALUE"""),"Yes + Yes + Yes + Yes")</f>
        <v>Yes + Yes + Yes + Yes</v>
      </c>
      <c r="AH59" s="39"/>
      <c r="AI59" s="39"/>
      <c r="AJ59" s="39"/>
      <c r="AK59" s="39"/>
      <c r="AL59" s="39"/>
      <c r="AM59" s="39"/>
      <c r="AN59" s="39"/>
    </row>
    <row r="60">
      <c r="A60" s="39" t="str">
        <f>IFERROR(__xludf.DUMMYFUNCTION("""COMPUTED_VALUE"""),"select_one yes4_no0")</f>
        <v>select_one yes4_no0</v>
      </c>
      <c r="B60" s="39" t="str">
        <f>IFERROR(__xludf.DUMMYFUNCTION("""COMPUTED_VALUE"""),"DocAvalQuar")</f>
        <v>DocAvalQuar</v>
      </c>
      <c r="C60" s="39" t="str">
        <f>IFERROR(__xludf.DUMMYFUNCTION("""COMPUTED_VALUE"""),"2. Is the Document available (Indice Tool) to show that quarterly calculation of incomes, running costs, investments and variable performance subsidies are done?")</f>
        <v>2. Is the Document available (Indice Tool) to show that quarterly calculation of incomes, running costs, investments and variable performance subsidies are done?</v>
      </c>
      <c r="D60" s="39" t="str">
        <f>IFERROR(__xludf.DUMMYFUNCTION("""COMPUTED_VALUE"""),"")</f>
        <v/>
      </c>
      <c r="E60" s="39" t="str">
        <f>IFERROR(__xludf.DUMMYFUNCTION("""COMPUTED_VALUE"""),"")</f>
        <v/>
      </c>
      <c r="F60" s="39">
        <f>IFERROR(__xludf.DUMMYFUNCTION("""COMPUTED_VALUE"""),60.0)</f>
        <v>60</v>
      </c>
      <c r="G60" s="39">
        <f>IFERROR(__xludf.DUMMYFUNCTION("""COMPUTED_VALUE"""),4.0)</f>
        <v>4</v>
      </c>
      <c r="H60" s="39">
        <f>IFERROR(__xludf.DUMMYFUNCTION("""COMPUTED_VALUE"""),11.0)</f>
        <v>11</v>
      </c>
      <c r="I60" s="39" t="str">
        <f>IFERROR(__xludf.DUMMYFUNCTION("""COMPUTED_VALUE"""),"This document guarantees that income equals/balances the expenditures.
 Running costs equal: = salaries, purchase of drugs and equipment, subcontracts, petty cash for small expenditures, social marketing, maintenance and rehabilitation.")</f>
        <v>This document guarantees that income equals/balances the expenditures.
 Running costs equal: = salaries, purchase of drugs and equipment, subcontracts, petty cash for small expenditures, social marketing, maintenance and rehabilitation.</v>
      </c>
      <c r="J60" s="39" t="str">
        <f>IFERROR(__xludf.DUMMYFUNCTION("""COMPUTED_VALUE"""),"")</f>
        <v/>
      </c>
      <c r="K60" s="39" t="b">
        <f>IFERROR(__xludf.DUMMYFUNCTION("""COMPUTED_VALUE"""),TRUE)</f>
        <v>1</v>
      </c>
      <c r="L60" s="37" t="str">
        <f>IFERROR(__xludf.DUMMYFUNCTION("""COMPUTED_VALUE"""),"")</f>
        <v/>
      </c>
      <c r="M60" s="37" t="str">
        <f>IFERROR(__xludf.DUMMYFUNCTION("""COMPUTED_VALUE"""),"")</f>
        <v/>
      </c>
      <c r="N60" s="40" t="str">
        <f>IFERROR(__xludf.DUMMYFUNCTION("""COMPUTED_VALUE"""),"")</f>
        <v/>
      </c>
      <c r="O60" s="39" t="str">
        <f>IFERROR(__xludf.DUMMYFUNCTION("""COMPUTED_VALUE"""),"")</f>
        <v/>
      </c>
      <c r="P60" s="39" t="str">
        <f>IFERROR(__xludf.DUMMYFUNCTION("""COMPUTED_VALUE"""),"")</f>
        <v/>
      </c>
      <c r="Q60" s="39" t="str">
        <f>IFERROR(__xludf.DUMMYFUNCTION("""COMPUTED_VALUE"""),"")</f>
        <v/>
      </c>
      <c r="R60" s="39" t="str">
        <f>IFERROR(__xludf.DUMMYFUNCTION("""COMPUTED_VALUE"""),"")</f>
        <v/>
      </c>
      <c r="S60" s="39" t="str">
        <f>IFERROR(__xludf.DUMMYFUNCTION("""COMPUTED_VALUE"""),"")</f>
        <v/>
      </c>
      <c r="T60" s="39" t="str">
        <f>IFERROR(__xludf.DUMMYFUNCTION("""COMPUTED_VALUE"""),"")</f>
        <v/>
      </c>
      <c r="U60" s="39" t="str">
        <f>IFERROR(__xludf.DUMMYFUNCTION("""COMPUTED_VALUE"""),"")</f>
        <v/>
      </c>
      <c r="V60" s="39" t="str">
        <f>IFERROR(__xludf.DUMMYFUNCTION("""COMPUTED_VALUE"""),"")</f>
        <v/>
      </c>
      <c r="W60" s="39" t="str">
        <f>IFERROR(__xludf.DUMMYFUNCTION("""COMPUTED_VALUE"""),"")</f>
        <v/>
      </c>
      <c r="X60" s="39" t="str">
        <f>IFERROR(__xludf.DUMMYFUNCTION("""COMPUTED_VALUE"""),"is_the_docu")</f>
        <v>is_the_docu</v>
      </c>
      <c r="Y60" s="39" t="str">
        <f>IFERROR(__xludf.DUMMYFUNCTION("""COMPUTED_VALUE"""),"Yes")</f>
        <v>Yes</v>
      </c>
      <c r="Z60" s="39" t="str">
        <f>IFERROR(__xludf.DUMMYFUNCTION("""COMPUTED_VALUE"""),"yes4_no0")</f>
        <v>yes4_no0</v>
      </c>
      <c r="AA60" s="39" t="str">
        <f>IFERROR(__xludf.DUMMYFUNCTION("""COMPUTED_VALUE"""),"yes4no00000")</f>
        <v>yes4no00000</v>
      </c>
      <c r="AB60" s="39" t="str">
        <f>IFERROR(__xludf.DUMMYFUNCTION("""COMPUTED_VALUE"""),"INTEGER_ZERO_OR_POSITIVE")</f>
        <v>INTEGER_ZERO_OR_POSITIVE</v>
      </c>
      <c r="AC60" s="39" t="str">
        <f>IFERROR(__xludf.DUMMYFUNCTION("""COMPUTED_VALUE"""),"")</f>
        <v/>
      </c>
      <c r="AD60" s="39" t="str">
        <f>IFERROR(__xludf.DUMMYFUNCTION("""COMPUTED_VALUE"""),"INTEGER_ZERO_OR_POSITIVE")</f>
        <v>INTEGER_ZERO_OR_POSITIVE</v>
      </c>
      <c r="AE60" s="39" t="str">
        <f>IFERROR(__xludf.DUMMYFUNCTION("""COMPUTED_VALUE"""),"SUM")</f>
        <v>SUM</v>
      </c>
      <c r="AF60" s="39" t="b">
        <f>IFERROR(__xludf.DUMMYFUNCTION("""COMPUTED_VALUE"""),TRUE)</f>
        <v>1</v>
      </c>
      <c r="AG60" s="39" t="str">
        <f>IFERROR(__xludf.DUMMYFUNCTION("""COMPUTED_VALUE"""),"")</f>
        <v/>
      </c>
      <c r="AH60" s="39"/>
      <c r="AI60" s="39"/>
      <c r="AJ60" s="39"/>
      <c r="AK60" s="39"/>
      <c r="AL60" s="39"/>
      <c r="AM60" s="39"/>
      <c r="AN60" s="39"/>
    </row>
    <row r="61">
      <c r="A61" s="43" t="str">
        <f>IFERROR(__xludf.DUMMYFUNCTION("""COMPUTED_VALUE"""),"select_one yes10_no0")</f>
        <v>select_one yes10_no0</v>
      </c>
      <c r="B61" s="43" t="str">
        <f>IFERROR(__xludf.DUMMYFUNCTION("""COMPUTED_VALUE"""),"PerfBonuses")</f>
        <v>PerfBonuses</v>
      </c>
      <c r="C61" s="43" t="str">
        <f>IFERROR(__xludf.DUMMYFUNCTION("""COMPUTED_VALUE"""),"3. Performance bonuses do not exceed 50% of total HF income through PBF and are fixed according to health facility resolutions and not from a higher level")</f>
        <v>3. Performance bonuses do not exceed 50% of total HF income through PBF and are fixed according to health facility resolutions and not from a higher level</v>
      </c>
      <c r="D61" s="43" t="str">
        <f>IFERROR(__xludf.DUMMYFUNCTION("""COMPUTED_VALUE"""),"")</f>
        <v/>
      </c>
      <c r="E61" s="43" t="str">
        <f>IFERROR(__xludf.DUMMYFUNCTION("""COMPUTED_VALUE"""),"")</f>
        <v/>
      </c>
      <c r="F61" s="43">
        <f>IFERROR(__xludf.DUMMYFUNCTION("""COMPUTED_VALUE"""),61.0)</f>
        <v>61</v>
      </c>
      <c r="G61" s="43">
        <f>IFERROR(__xludf.DUMMYFUNCTION("""COMPUTED_VALUE"""),10.0)</f>
        <v>10</v>
      </c>
      <c r="H61" s="43">
        <f>IFERROR(__xludf.DUMMYFUNCTION("""COMPUTED_VALUE"""),11.0)</f>
        <v>11</v>
      </c>
      <c r="I61" s="43" t="str">
        <f>IFERROR(__xludf.DUMMYFUNCTION("""COMPUTED_VALUE"""),"Bonuses are paid directly from health facility bank account into individual staff accounts. Calculated as follows (see manual): the total amount of monthly bonus to be paid per worker = individual indice value of the health worker multiplied by the monthl"&amp;"y point value for the bonus multiplied by the individual performance score for the worker.")</f>
        <v>Bonuses are paid directly from health facility bank account into individual staff accounts. Calculated as follows (see manual): the total amount of monthly bonus to be paid per worker = individual indice value of the health worker multiplied by the monthly point value for the bonus multiplied by the individual performance score for the worker.</v>
      </c>
      <c r="J61" s="43" t="str">
        <f>IFERROR(__xludf.DUMMYFUNCTION("""COMPUTED_VALUE"""),"")</f>
        <v/>
      </c>
      <c r="K61" s="43" t="b">
        <f>IFERROR(__xludf.DUMMYFUNCTION("""COMPUTED_VALUE"""),TRUE)</f>
        <v>1</v>
      </c>
      <c r="L61" s="37" t="str">
        <f>IFERROR(__xludf.DUMMYFUNCTION("""COMPUTED_VALUE"""),"")</f>
        <v/>
      </c>
      <c r="M61" s="37" t="str">
        <f>IFERROR(__xludf.DUMMYFUNCTION("""COMPUTED_VALUE"""),"")</f>
        <v/>
      </c>
      <c r="N61" s="44" t="str">
        <f>IFERROR(__xludf.DUMMYFUNCTION("""COMPUTED_VALUE"""),"")</f>
        <v/>
      </c>
      <c r="O61" s="43" t="str">
        <f>IFERROR(__xludf.DUMMYFUNCTION("""COMPUTED_VALUE"""),"")</f>
        <v/>
      </c>
      <c r="P61" s="43" t="str">
        <f>IFERROR(__xludf.DUMMYFUNCTION("""COMPUTED_VALUE"""),"")</f>
        <v/>
      </c>
      <c r="Q61" s="43" t="str">
        <f>IFERROR(__xludf.DUMMYFUNCTION("""COMPUTED_VALUE"""),"")</f>
        <v/>
      </c>
      <c r="R61" s="43" t="str">
        <f>IFERROR(__xludf.DUMMYFUNCTION("""COMPUTED_VALUE"""),"")</f>
        <v/>
      </c>
      <c r="S61" s="43" t="str">
        <f>IFERROR(__xludf.DUMMYFUNCTION("""COMPUTED_VALUE"""),"")</f>
        <v/>
      </c>
      <c r="T61" s="43" t="str">
        <f>IFERROR(__xludf.DUMMYFUNCTION("""COMPUTED_VALUE"""),"")</f>
        <v/>
      </c>
      <c r="U61" s="43" t="str">
        <f>IFERROR(__xludf.DUMMYFUNCTION("""COMPUTED_VALUE"""),"")</f>
        <v/>
      </c>
      <c r="V61" s="43" t="str">
        <f>IFERROR(__xludf.DUMMYFUNCTION("""COMPUTED_VALUE"""),"")</f>
        <v/>
      </c>
      <c r="W61" s="43" t="str">
        <f>IFERROR(__xludf.DUMMYFUNCTION("""COMPUTED_VALUE"""),"")</f>
        <v/>
      </c>
      <c r="X61" s="43" t="str">
        <f>IFERROR(__xludf.DUMMYFUNCTION("""COMPUTED_VALUE"""),"performance")</f>
        <v>performance</v>
      </c>
      <c r="Y61" s="43" t="str">
        <f>IFERROR(__xludf.DUMMYFUNCTION("""COMPUTED_VALUE"""),"Yes")</f>
        <v>Yes</v>
      </c>
      <c r="Z61" s="43" t="str">
        <f>IFERROR(__xludf.DUMMYFUNCTION("""COMPUTED_VALUE"""),"yes10_no0")</f>
        <v>yes10_no0</v>
      </c>
      <c r="AA61" s="43" t="str">
        <f>IFERROR(__xludf.DUMMYFUNCTION("""COMPUTED_VALUE"""),"yes10no0000")</f>
        <v>yes10no0000</v>
      </c>
      <c r="AB61" s="43" t="str">
        <f>IFERROR(__xludf.DUMMYFUNCTION("""COMPUTED_VALUE"""),"INTEGER_ZERO_OR_POSITIVE")</f>
        <v>INTEGER_ZERO_OR_POSITIVE</v>
      </c>
      <c r="AC61" s="43" t="str">
        <f>IFERROR(__xludf.DUMMYFUNCTION("""COMPUTED_VALUE"""),"")</f>
        <v/>
      </c>
      <c r="AD61" s="43" t="str">
        <f>IFERROR(__xludf.DUMMYFUNCTION("""COMPUTED_VALUE"""),"INTEGER_ZERO_OR_POSITIVE")</f>
        <v>INTEGER_ZERO_OR_POSITIVE</v>
      </c>
      <c r="AE61" s="43" t="str">
        <f>IFERROR(__xludf.DUMMYFUNCTION("""COMPUTED_VALUE"""),"SUM")</f>
        <v>SUM</v>
      </c>
      <c r="AF61" s="43" t="b">
        <f>IFERROR(__xludf.DUMMYFUNCTION("""COMPUTED_VALUE"""),TRUE)</f>
        <v>1</v>
      </c>
      <c r="AG61" s="43" t="str">
        <f>IFERROR(__xludf.DUMMYFUNCTION("""COMPUTED_VALUE"""),"")</f>
        <v/>
      </c>
      <c r="AH61" s="43"/>
      <c r="AI61" s="43"/>
      <c r="AJ61" s="43"/>
      <c r="AK61" s="43"/>
      <c r="AL61" s="43"/>
      <c r="AM61" s="43"/>
      <c r="AN61" s="43"/>
    </row>
    <row r="62" outlineLevel="1">
      <c r="A62" s="39" t="str">
        <f>IFERROR(__xludf.DUMMYFUNCTION("""COMPUTED_VALUE"""),"select_one yes4_no0")</f>
        <v>select_one yes4_no0</v>
      </c>
      <c r="B62" s="39" t="str">
        <f>IFERROR(__xludf.DUMMYFUNCTION("""COMPUTED_VALUE"""),"MonthlBonus")</f>
        <v>MonthlBonus</v>
      </c>
      <c r="C62" s="39" t="str">
        <f>IFERROR(__xludf.DUMMYFUNCTION("""COMPUTED_VALUE"""),"4. Existence of monthly performance bonus system is known by staff")</f>
        <v>4. Existence of monthly performance bonus system is known by staff</v>
      </c>
      <c r="D62" s="39" t="str">
        <f>IFERROR(__xludf.DUMMYFUNCTION("""COMPUTED_VALUE"""),"")</f>
        <v/>
      </c>
      <c r="E62" s="39" t="str">
        <f>IFERROR(__xludf.DUMMYFUNCTION("""COMPUTED_VALUE"""),"")</f>
        <v/>
      </c>
      <c r="F62" s="39">
        <f>IFERROR(__xludf.DUMMYFUNCTION("""COMPUTED_VALUE"""),62.0)</f>
        <v>62</v>
      </c>
      <c r="G62" s="39">
        <f>IFERROR(__xludf.DUMMYFUNCTION("""COMPUTED_VALUE"""),4.0)</f>
        <v>4</v>
      </c>
      <c r="H62" s="39">
        <f>IFERROR(__xludf.DUMMYFUNCTION("""COMPUTED_VALUE"""),11.0)</f>
        <v>11</v>
      </c>
      <c r="I62" s="39" t="str">
        <f>IFERROR(__xludf.DUMMYFUNCTION("""COMPUTED_VALUE"""),"Take a random staff member and ask what his or her performance bonus was last month, and what his or her individual performance % was (through the use of the individual performacne evaluation) . If both are explained then 4 points.")</f>
        <v>Take a random staff member and ask what his or her performance bonus was last month, and what his or her individual performance % was (through the use of the individual performacne evaluation) . If both are explained then 4 points.</v>
      </c>
      <c r="J62" s="39" t="str">
        <f>IFERROR(__xludf.DUMMYFUNCTION("""COMPUTED_VALUE"""),"")</f>
        <v/>
      </c>
      <c r="K62" s="39" t="b">
        <f>IFERROR(__xludf.DUMMYFUNCTION("""COMPUTED_VALUE"""),TRUE)</f>
        <v>1</v>
      </c>
      <c r="L62" s="37" t="str">
        <f>IFERROR(__xludf.DUMMYFUNCTION("""COMPUTED_VALUE"""),"")</f>
        <v/>
      </c>
      <c r="M62" s="37" t="str">
        <f>IFERROR(__xludf.DUMMYFUNCTION("""COMPUTED_VALUE"""),"")</f>
        <v/>
      </c>
      <c r="N62" s="40" t="str">
        <f>IFERROR(__xludf.DUMMYFUNCTION("""COMPUTED_VALUE"""),"")</f>
        <v/>
      </c>
      <c r="O62" s="39" t="str">
        <f>IFERROR(__xludf.DUMMYFUNCTION("""COMPUTED_VALUE"""),"")</f>
        <v/>
      </c>
      <c r="P62" s="39" t="str">
        <f>IFERROR(__xludf.DUMMYFUNCTION("""COMPUTED_VALUE"""),"")</f>
        <v/>
      </c>
      <c r="Q62" s="39" t="str">
        <f>IFERROR(__xludf.DUMMYFUNCTION("""COMPUTED_VALUE"""),"")</f>
        <v/>
      </c>
      <c r="R62" s="39" t="str">
        <f>IFERROR(__xludf.DUMMYFUNCTION("""COMPUTED_VALUE"""),"")</f>
        <v/>
      </c>
      <c r="S62" s="39" t="str">
        <f>IFERROR(__xludf.DUMMYFUNCTION("""COMPUTED_VALUE"""),"")</f>
        <v/>
      </c>
      <c r="T62" s="39" t="str">
        <f>IFERROR(__xludf.DUMMYFUNCTION("""COMPUTED_VALUE"""),"")</f>
        <v/>
      </c>
      <c r="U62" s="39" t="str">
        <f>IFERROR(__xludf.DUMMYFUNCTION("""COMPUTED_VALUE"""),"")</f>
        <v/>
      </c>
      <c r="V62" s="39" t="str">
        <f>IFERROR(__xludf.DUMMYFUNCTION("""COMPUTED_VALUE"""),"")</f>
        <v/>
      </c>
      <c r="W62" s="39" t="str">
        <f>IFERROR(__xludf.DUMMYFUNCTION("""COMPUTED_VALUE"""),"")</f>
        <v/>
      </c>
      <c r="X62" s="39" t="str">
        <f>IFERROR(__xludf.DUMMYFUNCTION("""COMPUTED_VALUE"""),"existence_o")</f>
        <v>existence_o</v>
      </c>
      <c r="Y62" s="39" t="str">
        <f>IFERROR(__xludf.DUMMYFUNCTION("""COMPUTED_VALUE"""),"Yes")</f>
        <v>Yes</v>
      </c>
      <c r="Z62" s="39" t="str">
        <f>IFERROR(__xludf.DUMMYFUNCTION("""COMPUTED_VALUE"""),"yes4_no0")</f>
        <v>yes4_no0</v>
      </c>
      <c r="AA62" s="39" t="str">
        <f>IFERROR(__xludf.DUMMYFUNCTION("""COMPUTED_VALUE"""),"yes4no00000")</f>
        <v>yes4no00000</v>
      </c>
      <c r="AB62" s="39" t="str">
        <f>IFERROR(__xludf.DUMMYFUNCTION("""COMPUTED_VALUE"""),"INTEGER_ZERO_OR_POSITIVE")</f>
        <v>INTEGER_ZERO_OR_POSITIVE</v>
      </c>
      <c r="AC62" s="39" t="str">
        <f>IFERROR(__xludf.DUMMYFUNCTION("""COMPUTED_VALUE"""),"")</f>
        <v/>
      </c>
      <c r="AD62" s="39" t="str">
        <f>IFERROR(__xludf.DUMMYFUNCTION("""COMPUTED_VALUE"""),"INTEGER_ZERO_OR_POSITIVE")</f>
        <v>INTEGER_ZERO_OR_POSITIVE</v>
      </c>
      <c r="AE62" s="39" t="str">
        <f>IFERROR(__xludf.DUMMYFUNCTION("""COMPUTED_VALUE"""),"SUM")</f>
        <v>SUM</v>
      </c>
      <c r="AF62" s="39" t="b">
        <f>IFERROR(__xludf.DUMMYFUNCTION("""COMPUTED_VALUE"""),TRUE)</f>
        <v>1</v>
      </c>
      <c r="AG62" s="39" t="str">
        <f>IFERROR(__xludf.DUMMYFUNCTION("""COMPUTED_VALUE"""),"")</f>
        <v/>
      </c>
      <c r="AH62" s="39"/>
      <c r="AI62" s="39"/>
      <c r="AJ62" s="39"/>
      <c r="AK62" s="39"/>
      <c r="AL62" s="39"/>
      <c r="AM62" s="39"/>
      <c r="AN62" s="39"/>
    </row>
    <row r="63" outlineLevel="1">
      <c r="A63" s="39" t="str">
        <f>IFERROR(__xludf.DUMMYFUNCTION("""COMPUTED_VALUE"""),"calculate")</f>
        <v>calculate</v>
      </c>
      <c r="B63" s="39" t="str">
        <f>IFERROR(__xludf.DUMMYFUNCTION("""COMPUTED_VALUE"""),"FinanGrpsco")</f>
        <v>FinanGrpsco</v>
      </c>
      <c r="C63" s="39" t="str">
        <f>IFERROR(__xludf.DUMMYFUNCTION("""COMPUTED_VALUE"""),"Finance total")</f>
        <v>Finance total</v>
      </c>
      <c r="D63" s="39" t="str">
        <f>IFERROR(__xludf.DUMMYFUNCTION("""COMPUTED_VALUE"""),"")</f>
        <v/>
      </c>
      <c r="E63" s="39" t="str">
        <f>IFERROR(__xludf.DUMMYFUNCTION("""COMPUTED_VALUE"""),"")</f>
        <v/>
      </c>
      <c r="F63" s="39">
        <f>IFERROR(__xludf.DUMMYFUNCTION("""COMPUTED_VALUE"""),63.0)</f>
        <v>63</v>
      </c>
      <c r="G63" s="39" t="str">
        <f>IFERROR(__xludf.DUMMYFUNCTION("""COMPUTED_VALUE"""),"")</f>
        <v/>
      </c>
      <c r="H63" s="39">
        <f>IFERROR(__xludf.DUMMYFUNCTION("""COMPUTED_VALUE"""),11.0)</f>
        <v>11</v>
      </c>
      <c r="I63" s="39" t="str">
        <f>IFERROR(__xludf.DUMMYFUNCTION("""COMPUTED_VALUE"""),"")</f>
        <v/>
      </c>
      <c r="J63" s="39" t="str">
        <f>IFERROR(__xludf.DUMMYFUNCTION("""COMPUTED_VALUE"""),"")</f>
        <v/>
      </c>
      <c r="K63" s="39" t="str">
        <f>IFERROR(__xludf.DUMMYFUNCTION("""COMPUTED_VALUE"""),"")</f>
        <v/>
      </c>
      <c r="L63" s="37" t="str">
        <f>IFERROR(__xludf.DUMMYFUNCTION("""COMPUTED_VALUE"""),"57-60")</f>
        <v>57-60</v>
      </c>
      <c r="M63" s="37" t="str">
        <f>IFERROR(__xludf.DUMMYFUNCTION("""COMPUTED_VALUE"""),"")</f>
        <v/>
      </c>
      <c r="N63" s="40" t="str">
        <f>IFERROR(__xludf.DUMMYFUNCTION("""COMPUTED_VALUE"""),"57,58,59,60")</f>
        <v>57,58,59,60</v>
      </c>
      <c r="O63" s="39" t="str">
        <f>IFERROR(__xludf.DUMMYFUNCTION("""COMPUTED_VALUE"""),"coalesce(${},0)+coalesce(${FinanceGrp0},0)+coalesce(${FinanDocsAv},0)+coalesce(${DocAvalQuar},0)")</f>
        <v>coalesce(${},0)+coalesce(${FinanceGrp0},0)+coalesce(${FinanDocsAv},0)+coalesce(${DocAvalQuar},0)</v>
      </c>
      <c r="P63" s="39" t="str">
        <f>IFERROR(__xludf.DUMMYFUNCTION("""COMPUTED_VALUE"""),"coalesce(${FinanDocsAv},0)+coalesce(${DocAvalQuar},0)+coalesce(${PerfBonuses},0)+coalesce(${MonthlBonus},0)")</f>
        <v>coalesce(${FinanDocsAv},0)+coalesce(${DocAvalQuar},0)+coalesce(${PerfBonuses},0)+coalesce(${MonthlBonus},0)</v>
      </c>
      <c r="Q63" s="39" t="str">
        <f>IFERROR(__xludf.DUMMYFUNCTION("""COMPUTED_VALUE"""),"")</f>
        <v/>
      </c>
      <c r="R63" s="39" t="str">
        <f>IFERROR(__xludf.DUMMYFUNCTION("""COMPUTED_VALUE"""),"")</f>
        <v/>
      </c>
      <c r="S63" s="39" t="str">
        <f>IFERROR(__xludf.DUMMYFUNCTION("""COMPUTED_VALUE"""),"")</f>
        <v/>
      </c>
      <c r="T63" s="39" t="str">
        <f>IFERROR(__xludf.DUMMYFUNCTION("""COMPUTED_VALUE"""),"")</f>
        <v/>
      </c>
      <c r="U63" s="39" t="str">
        <f>IFERROR(__xludf.DUMMYFUNCTION("""COMPUTED_VALUE"""),"")</f>
        <v/>
      </c>
      <c r="V63" s="39" t="str">
        <f>IFERROR(__xludf.DUMMYFUNCTION("""COMPUTED_VALUE"""),"")</f>
        <v/>
      </c>
      <c r="W63" s="39" t="str">
        <f>IFERROR(__xludf.DUMMYFUNCTION("""COMPUTED_VALUE"""),"")</f>
        <v/>
      </c>
      <c r="X63" s="39" t="str">
        <f>IFERROR(__xludf.DUMMYFUNCTION("""COMPUTED_VALUE"""),"finance_tot")</f>
        <v>finance_tot</v>
      </c>
      <c r="Y63" s="39" t="str">
        <f>IFERROR(__xludf.DUMMYFUNCTION("""COMPUTED_VALUE"""),"Yes")</f>
        <v>Yes</v>
      </c>
      <c r="Z63" s="39" t="str">
        <f>IFERROR(__xludf.DUMMYFUNCTION("""COMPUTED_VALUE"""),"")</f>
        <v/>
      </c>
      <c r="AA63" s="39" t="str">
        <f>IFERROR(__xludf.DUMMYFUNCTION("""COMPUTED_VALUE"""),"")</f>
        <v/>
      </c>
      <c r="AB63" s="39" t="str">
        <f>IFERROR(__xludf.DUMMYFUNCTION("""COMPUTED_VALUE"""),"")</f>
        <v/>
      </c>
      <c r="AC63" s="39" t="str">
        <f>IFERROR(__xludf.DUMMYFUNCTION("""COMPUTED_VALUE"""),"NUMBER")</f>
        <v>NUMBER</v>
      </c>
      <c r="AD63" s="39" t="str">
        <f>IFERROR(__xludf.DUMMYFUNCTION("""COMPUTED_VALUE"""),"NUMBER")</f>
        <v>NUMBER</v>
      </c>
      <c r="AE63" s="39" t="str">
        <f>IFERROR(__xludf.DUMMYFUNCTION("""COMPUTED_VALUE"""),"SUM")</f>
        <v>SUM</v>
      </c>
      <c r="AF63" s="39" t="b">
        <f>IFERROR(__xludf.DUMMYFUNCTION("""COMPUTED_VALUE"""),TRUE)</f>
        <v>1</v>
      </c>
      <c r="AG63" s="39" t="str">
        <f>IFERROR(__xludf.DUMMYFUNCTION("""COMPUTED_VALUE"""),"")</f>
        <v/>
      </c>
      <c r="AH63" s="39"/>
      <c r="AI63" s="39"/>
      <c r="AJ63" s="39"/>
      <c r="AK63" s="39"/>
      <c r="AL63" s="39"/>
      <c r="AM63" s="39"/>
      <c r="AN63" s="39"/>
    </row>
    <row r="64" outlineLevel="1">
      <c r="A64" s="39" t="str">
        <f>IFERROR(__xludf.DUMMYFUNCTION("""COMPUTED_VALUE"""),"end_group")</f>
        <v>end_group</v>
      </c>
      <c r="B64" s="39" t="str">
        <f>IFERROR(__xludf.DUMMYFUNCTION("""COMPUTED_VALUE"""),"")</f>
        <v/>
      </c>
      <c r="C64" s="39" t="str">
        <f>IFERROR(__xludf.DUMMYFUNCTION("""COMPUTED_VALUE"""),"")</f>
        <v/>
      </c>
      <c r="D64" s="39" t="str">
        <f>IFERROR(__xludf.DUMMYFUNCTION("""COMPUTED_VALUE"""),"")</f>
        <v/>
      </c>
      <c r="E64" s="39" t="str">
        <f>IFERROR(__xludf.DUMMYFUNCTION("""COMPUTED_VALUE"""),"")</f>
        <v/>
      </c>
      <c r="F64" s="39">
        <f>IFERROR(__xludf.DUMMYFUNCTION("""COMPUTED_VALUE"""),64.0)</f>
        <v>64</v>
      </c>
      <c r="G64" s="39" t="str">
        <f>IFERROR(__xludf.DUMMYFUNCTION("""COMPUTED_VALUE"""),"")</f>
        <v/>
      </c>
      <c r="H64" s="39" t="str">
        <f>IFERROR(__xludf.DUMMYFUNCTION("""COMPUTED_VALUE"""),"")</f>
        <v/>
      </c>
      <c r="I64" s="39" t="str">
        <f>IFERROR(__xludf.DUMMYFUNCTION("""COMPUTED_VALUE"""),"")</f>
        <v/>
      </c>
      <c r="J64" s="39" t="str">
        <f>IFERROR(__xludf.DUMMYFUNCTION("""COMPUTED_VALUE"""),"")</f>
        <v/>
      </c>
      <c r="K64" s="39" t="str">
        <f>IFERROR(__xludf.DUMMYFUNCTION("""COMPUTED_VALUE"""),"")</f>
        <v/>
      </c>
      <c r="L64" s="37" t="str">
        <f>IFERROR(__xludf.DUMMYFUNCTION("""COMPUTED_VALUE"""),"")</f>
        <v/>
      </c>
      <c r="M64" s="37" t="str">
        <f>IFERROR(__xludf.DUMMYFUNCTION("""COMPUTED_VALUE"""),"")</f>
        <v/>
      </c>
      <c r="N64" s="40" t="str">
        <f>IFERROR(__xludf.DUMMYFUNCTION("""COMPUTED_VALUE"""),"")</f>
        <v/>
      </c>
      <c r="O64" s="39" t="str">
        <f>IFERROR(__xludf.DUMMYFUNCTION("""COMPUTED_VALUE"""),"")</f>
        <v/>
      </c>
      <c r="P64" s="39" t="str">
        <f>IFERROR(__xludf.DUMMYFUNCTION("""COMPUTED_VALUE"""),"")</f>
        <v/>
      </c>
      <c r="Q64" s="39" t="str">
        <f>IFERROR(__xludf.DUMMYFUNCTION("""COMPUTED_VALUE"""),"")</f>
        <v/>
      </c>
      <c r="R64" s="39" t="str">
        <f>IFERROR(__xludf.DUMMYFUNCTION("""COMPUTED_VALUE"""),"")</f>
        <v/>
      </c>
      <c r="S64" s="39" t="str">
        <f>IFERROR(__xludf.DUMMYFUNCTION("""COMPUTED_VALUE"""),"")</f>
        <v/>
      </c>
      <c r="T64" s="39" t="str">
        <f>IFERROR(__xludf.DUMMYFUNCTION("""COMPUTED_VALUE"""),"")</f>
        <v/>
      </c>
      <c r="U64" s="39" t="str">
        <f>IFERROR(__xludf.DUMMYFUNCTION("""COMPUTED_VALUE"""),"")</f>
        <v/>
      </c>
      <c r="V64" s="39" t="str">
        <f>IFERROR(__xludf.DUMMYFUNCTION("""COMPUTED_VALUE"""),"")</f>
        <v/>
      </c>
      <c r="W64" s="39" t="str">
        <f>IFERROR(__xludf.DUMMYFUNCTION("""COMPUTED_VALUE"""),"")</f>
        <v/>
      </c>
      <c r="X64" s="39" t="str">
        <f>IFERROR(__xludf.DUMMYFUNCTION("""COMPUTED_VALUE"""),"")</f>
        <v/>
      </c>
      <c r="Y64" s="39" t="str">
        <f>IFERROR(__xludf.DUMMYFUNCTION("""COMPUTED_VALUE"""),"No")</f>
        <v>No</v>
      </c>
      <c r="Z64" s="39" t="str">
        <f>IFERROR(__xludf.DUMMYFUNCTION("""COMPUTED_VALUE"""),"")</f>
        <v/>
      </c>
      <c r="AA64" s="39" t="str">
        <f>IFERROR(__xludf.DUMMYFUNCTION("""COMPUTED_VALUE"""),"")</f>
        <v/>
      </c>
      <c r="AB64" s="39" t="str">
        <f>IFERROR(__xludf.DUMMYFUNCTION("""COMPUTED_VALUE"""),"")</f>
        <v/>
      </c>
      <c r="AC64" s="39" t="str">
        <f>IFERROR(__xludf.DUMMYFUNCTION("""COMPUTED_VALUE"""),"")</f>
        <v/>
      </c>
      <c r="AD64" s="39" t="str">
        <f>IFERROR(__xludf.DUMMYFUNCTION("""COMPUTED_VALUE"""),"")</f>
        <v/>
      </c>
      <c r="AE64" s="39" t="str">
        <f>IFERROR(__xludf.DUMMYFUNCTION("""COMPUTED_VALUE"""),"")</f>
        <v/>
      </c>
      <c r="AF64" s="39" t="str">
        <f>IFERROR(__xludf.DUMMYFUNCTION("""COMPUTED_VALUE"""),"")</f>
        <v/>
      </c>
      <c r="AG64" s="39" t="str">
        <f>IFERROR(__xludf.DUMMYFUNCTION("""COMPUTED_VALUE"""),"")</f>
        <v/>
      </c>
      <c r="AH64" s="39"/>
      <c r="AI64" s="39"/>
      <c r="AJ64" s="39"/>
      <c r="AK64" s="39"/>
      <c r="AL64" s="39"/>
      <c r="AM64" s="39"/>
      <c r="AN64" s="39"/>
    </row>
    <row r="65" outlineLevel="1">
      <c r="A65" s="39" t="str">
        <f>IFERROR(__xludf.DUMMYFUNCTION("""COMPUTED_VALUE"""),"begin_group")</f>
        <v>begin_group</v>
      </c>
      <c r="B65" s="39" t="str">
        <f>IFERROR(__xludf.DUMMYFUNCTION("""COMPUTED_VALUE"""),"IngredtCare")</f>
        <v>IngredtCare</v>
      </c>
      <c r="C65" s="39" t="str">
        <f>IFERROR(__xludf.DUMMYFUNCTION("""COMPUTED_VALUE"""),"Section 4 Care for ingredients [max 10 points]")</f>
        <v>Section 4 Care for ingredients [max 10 points]</v>
      </c>
      <c r="D65" s="39" t="str">
        <f>IFERROR(__xludf.DUMMYFUNCTION("""COMPUTED_VALUE"""),"")</f>
        <v/>
      </c>
      <c r="E65" s="39" t="str">
        <f>IFERROR(__xludf.DUMMYFUNCTION("""COMPUTED_VALUE"""),"")</f>
        <v/>
      </c>
      <c r="F65" s="39">
        <f>IFERROR(__xludf.DUMMYFUNCTION("""COMPUTED_VALUE"""),65.0)</f>
        <v>65</v>
      </c>
      <c r="G65" s="39" t="str">
        <f>IFERROR(__xludf.DUMMYFUNCTION("""COMPUTED_VALUE"""),"")</f>
        <v/>
      </c>
      <c r="H65" s="39">
        <f>IFERROR(__xludf.DUMMYFUNCTION("""COMPUTED_VALUE"""),11.0)</f>
        <v>11</v>
      </c>
      <c r="I65" s="39" t="str">
        <f>IFERROR(__xludf.DUMMYFUNCTION("""COMPUTED_VALUE"""),"")</f>
        <v/>
      </c>
      <c r="J65" s="39" t="str">
        <f>IFERROR(__xludf.DUMMYFUNCTION("""COMPUTED_VALUE"""),"field-list")</f>
        <v>field-list</v>
      </c>
      <c r="K65" s="39" t="str">
        <f>IFERROR(__xludf.DUMMYFUNCTION("""COMPUTED_VALUE"""),"")</f>
        <v/>
      </c>
      <c r="L65" s="37" t="str">
        <f>IFERROR(__xludf.DUMMYFUNCTION("""COMPUTED_VALUE"""),"")</f>
        <v/>
      </c>
      <c r="M65" s="37" t="str">
        <f>IFERROR(__xludf.DUMMYFUNCTION("""COMPUTED_VALUE"""),"")</f>
        <v/>
      </c>
      <c r="N65" s="40" t="str">
        <f>IFERROR(__xludf.DUMMYFUNCTION("""COMPUTED_VALUE"""),"")</f>
        <v/>
      </c>
      <c r="O65" s="39" t="str">
        <f>IFERROR(__xludf.DUMMYFUNCTION("""COMPUTED_VALUE"""),"")</f>
        <v/>
      </c>
      <c r="P65" s="39" t="str">
        <f>IFERROR(__xludf.DUMMYFUNCTION("""COMPUTED_VALUE"""),"")</f>
        <v/>
      </c>
      <c r="Q65" s="39" t="str">
        <f>IFERROR(__xludf.DUMMYFUNCTION("""COMPUTED_VALUE"""),"")</f>
        <v/>
      </c>
      <c r="R65" s="39" t="str">
        <f>IFERROR(__xludf.DUMMYFUNCTION("""COMPUTED_VALUE"""),"")</f>
        <v/>
      </c>
      <c r="S65" s="39" t="str">
        <f>IFERROR(__xludf.DUMMYFUNCTION("""COMPUTED_VALUE"""),"")</f>
        <v/>
      </c>
      <c r="T65" s="39" t="str">
        <f>IFERROR(__xludf.DUMMYFUNCTION("""COMPUTED_VALUE"""),"")</f>
        <v/>
      </c>
      <c r="U65" s="39" t="str">
        <f>IFERROR(__xludf.DUMMYFUNCTION("""COMPUTED_VALUE"""),"")</f>
        <v/>
      </c>
      <c r="V65" s="39" t="str">
        <f>IFERROR(__xludf.DUMMYFUNCTION("""COMPUTED_VALUE"""),"")</f>
        <v/>
      </c>
      <c r="W65" s="39" t="str">
        <f>IFERROR(__xludf.DUMMYFUNCTION("""COMPUTED_VALUE"""),"")</f>
        <v/>
      </c>
      <c r="X65" s="39" t="str">
        <f>IFERROR(__xludf.DUMMYFUNCTION("""COMPUTED_VALUE"""),"section_4_c")</f>
        <v>section_4_c</v>
      </c>
      <c r="Y65" s="39" t="str">
        <f>IFERROR(__xludf.DUMMYFUNCTION("""COMPUTED_VALUE"""),"No")</f>
        <v>No</v>
      </c>
      <c r="Z65" s="39" t="str">
        <f>IFERROR(__xludf.DUMMYFUNCTION("""COMPUTED_VALUE"""),"")</f>
        <v/>
      </c>
      <c r="AA65" s="39" t="str">
        <f>IFERROR(__xludf.DUMMYFUNCTION("""COMPUTED_VALUE"""),"")</f>
        <v/>
      </c>
      <c r="AB65" s="39" t="str">
        <f>IFERROR(__xludf.DUMMYFUNCTION("""COMPUTED_VALUE"""),"")</f>
        <v/>
      </c>
      <c r="AC65" s="39" t="str">
        <f>IFERROR(__xludf.DUMMYFUNCTION("""COMPUTED_VALUE"""),"")</f>
        <v/>
      </c>
      <c r="AD65" s="39" t="str">
        <f>IFERROR(__xludf.DUMMYFUNCTION("""COMPUTED_VALUE"""),"")</f>
        <v/>
      </c>
      <c r="AE65" s="39" t="str">
        <f>IFERROR(__xludf.DUMMYFUNCTION("""COMPUTED_VALUE"""),"")</f>
        <v/>
      </c>
      <c r="AF65" s="39" t="str">
        <f>IFERROR(__xludf.DUMMYFUNCTION("""COMPUTED_VALUE"""),"")</f>
        <v/>
      </c>
      <c r="AG65" s="39" t="str">
        <f>IFERROR(__xludf.DUMMYFUNCTION("""COMPUTED_VALUE"""),"")</f>
        <v/>
      </c>
      <c r="AH65" s="39"/>
      <c r="AI65" s="39"/>
      <c r="AJ65" s="39"/>
      <c r="AK65" s="39"/>
      <c r="AL65" s="39"/>
      <c r="AM65" s="39"/>
      <c r="AN65" s="39"/>
    </row>
    <row r="66">
      <c r="A66" s="39" t="str">
        <f>IFERROR(__xludf.DUMMYFUNCTION("""COMPUTED_VALUE"""),"select_one yes2_no0")</f>
        <v>select_one yes2_no0</v>
      </c>
      <c r="B66" s="39" t="str">
        <f>IFERROR(__xludf.DUMMYFUNCTION("""COMPUTED_VALUE"""),"PlanCareInd")</f>
        <v>PlanCareInd</v>
      </c>
      <c r="C66" s="39" t="str">
        <f>IFERROR(__xludf.DUMMYFUNCTION("""COMPUTED_VALUE"""),"1. Is there a plan of Care for the Indigents expenditures?")</f>
        <v>1. Is there a plan of Care for the Indigents expenditures?</v>
      </c>
      <c r="D66" s="39" t="str">
        <f>IFERROR(__xludf.DUMMYFUNCTION("""COMPUTED_VALUE"""),"")</f>
        <v/>
      </c>
      <c r="E66" s="39" t="str">
        <f>IFERROR(__xludf.DUMMYFUNCTION("""COMPUTED_VALUE"""),"")</f>
        <v/>
      </c>
      <c r="F66" s="39">
        <f>IFERROR(__xludf.DUMMYFUNCTION("""COMPUTED_VALUE"""),66.0)</f>
        <v>66</v>
      </c>
      <c r="G66" s="39">
        <f>IFERROR(__xludf.DUMMYFUNCTION("""COMPUTED_VALUE"""),2.0)</f>
        <v>2</v>
      </c>
      <c r="H66" s="39">
        <f>IFERROR(__xludf.DUMMYFUNCTION("""COMPUTED_VALUE"""),11.0)</f>
        <v>11</v>
      </c>
      <c r="I66" s="39" t="str">
        <f>IFERROR(__xludf.DUMMYFUNCTION("""COMPUTED_VALUE"""),"Upto 20% of curative consultations of the previous month: documented quantity in monthly management meetings")</f>
        <v>Upto 20% of curative consultations of the previous month: documented quantity in monthly management meetings</v>
      </c>
      <c r="J66" s="39" t="str">
        <f>IFERROR(__xludf.DUMMYFUNCTION("""COMPUTED_VALUE"""),"")</f>
        <v/>
      </c>
      <c r="K66" s="39" t="b">
        <f>IFERROR(__xludf.DUMMYFUNCTION("""COMPUTED_VALUE"""),TRUE)</f>
        <v>1</v>
      </c>
      <c r="L66" s="37" t="str">
        <f>IFERROR(__xludf.DUMMYFUNCTION("""COMPUTED_VALUE"""),"")</f>
        <v/>
      </c>
      <c r="M66" s="37" t="str">
        <f>IFERROR(__xludf.DUMMYFUNCTION("""COMPUTED_VALUE"""),"")</f>
        <v/>
      </c>
      <c r="N66" s="40" t="str">
        <f>IFERROR(__xludf.DUMMYFUNCTION("""COMPUTED_VALUE"""),"")</f>
        <v/>
      </c>
      <c r="O66" s="39" t="str">
        <f>IFERROR(__xludf.DUMMYFUNCTION("""COMPUTED_VALUE"""),"")</f>
        <v/>
      </c>
      <c r="P66" s="39" t="str">
        <f>IFERROR(__xludf.DUMMYFUNCTION("""COMPUTED_VALUE"""),"")</f>
        <v/>
      </c>
      <c r="Q66" s="39" t="str">
        <f>IFERROR(__xludf.DUMMYFUNCTION("""COMPUTED_VALUE"""),"")</f>
        <v/>
      </c>
      <c r="R66" s="39" t="str">
        <f>IFERROR(__xludf.DUMMYFUNCTION("""COMPUTED_VALUE"""),"")</f>
        <v/>
      </c>
      <c r="S66" s="39" t="str">
        <f>IFERROR(__xludf.DUMMYFUNCTION("""COMPUTED_VALUE"""),"")</f>
        <v/>
      </c>
      <c r="T66" s="39" t="str">
        <f>IFERROR(__xludf.DUMMYFUNCTION("""COMPUTED_VALUE"""),"")</f>
        <v/>
      </c>
      <c r="U66" s="39" t="str">
        <f>IFERROR(__xludf.DUMMYFUNCTION("""COMPUTED_VALUE"""),"")</f>
        <v/>
      </c>
      <c r="V66" s="39" t="str">
        <f>IFERROR(__xludf.DUMMYFUNCTION("""COMPUTED_VALUE"""),"")</f>
        <v/>
      </c>
      <c r="W66" s="39" t="str">
        <f>IFERROR(__xludf.DUMMYFUNCTION("""COMPUTED_VALUE"""),"")</f>
        <v/>
      </c>
      <c r="X66" s="39" t="str">
        <f>IFERROR(__xludf.DUMMYFUNCTION("""COMPUTED_VALUE"""),"is_there_a_")</f>
        <v>is_there_a_</v>
      </c>
      <c r="Y66" s="39" t="str">
        <f>IFERROR(__xludf.DUMMYFUNCTION("""COMPUTED_VALUE"""),"Yes")</f>
        <v>Yes</v>
      </c>
      <c r="Z66" s="39" t="str">
        <f>IFERROR(__xludf.DUMMYFUNCTION("""COMPUTED_VALUE"""),"yes2_no0")</f>
        <v>yes2_no0</v>
      </c>
      <c r="AA66" s="39" t="str">
        <f>IFERROR(__xludf.DUMMYFUNCTION("""COMPUTED_VALUE"""),"yes2no00000")</f>
        <v>yes2no00000</v>
      </c>
      <c r="AB66" s="39" t="str">
        <f>IFERROR(__xludf.DUMMYFUNCTION("""COMPUTED_VALUE"""),"INTEGER_ZERO_OR_POSITIVE")</f>
        <v>INTEGER_ZERO_OR_POSITIVE</v>
      </c>
      <c r="AC66" s="39" t="str">
        <f>IFERROR(__xludf.DUMMYFUNCTION("""COMPUTED_VALUE"""),"")</f>
        <v/>
      </c>
      <c r="AD66" s="39" t="str">
        <f>IFERROR(__xludf.DUMMYFUNCTION("""COMPUTED_VALUE"""),"INTEGER_ZERO_OR_POSITIVE")</f>
        <v>INTEGER_ZERO_OR_POSITIVE</v>
      </c>
      <c r="AE66" s="39" t="str">
        <f>IFERROR(__xludf.DUMMYFUNCTION("""COMPUTED_VALUE"""),"SUM")</f>
        <v>SUM</v>
      </c>
      <c r="AF66" s="39" t="b">
        <f>IFERROR(__xludf.DUMMYFUNCTION("""COMPUTED_VALUE"""),TRUE)</f>
        <v>1</v>
      </c>
      <c r="AG66" s="39" t="str">
        <f>IFERROR(__xludf.DUMMYFUNCTION("""COMPUTED_VALUE"""),"Yes + Yes + Yes")</f>
        <v>Yes + Yes + Yes</v>
      </c>
      <c r="AH66" s="39"/>
      <c r="AI66" s="39"/>
      <c r="AJ66" s="39"/>
      <c r="AK66" s="39"/>
      <c r="AL66" s="39"/>
      <c r="AM66" s="39"/>
      <c r="AN66" s="39"/>
    </row>
    <row r="67">
      <c r="A67" s="43" t="str">
        <f>IFERROR(__xludf.DUMMYFUNCTION("""COMPUTED_VALUE"""),"select_one yes3_no0")</f>
        <v>select_one yes3_no0</v>
      </c>
      <c r="B67" s="43" t="str">
        <f>IFERROR(__xludf.DUMMYFUNCTION("""COMPUTED_VALUE"""),"IndCommMeet")</f>
        <v>IndCommMeet</v>
      </c>
      <c r="C67" s="43" t="str">
        <f>IFERROR(__xludf.DUMMYFUNCTION("""COMPUTED_VALUE"""),"2. Indigent committee meets monthly")</f>
        <v>2. Indigent committee meets monthly</v>
      </c>
      <c r="D67" s="43" t="str">
        <f>IFERROR(__xludf.DUMMYFUNCTION("""COMPUTED_VALUE"""),"")</f>
        <v/>
      </c>
      <c r="E67" s="43" t="str">
        <f>IFERROR(__xludf.DUMMYFUNCTION("""COMPUTED_VALUE"""),"")</f>
        <v/>
      </c>
      <c r="F67" s="43">
        <f>IFERROR(__xludf.DUMMYFUNCTION("""COMPUTED_VALUE"""),67.0)</f>
        <v>67</v>
      </c>
      <c r="G67" s="43">
        <f>IFERROR(__xludf.DUMMYFUNCTION("""COMPUTED_VALUE"""),3.0)</f>
        <v>3</v>
      </c>
      <c r="H67" s="43">
        <f>IFERROR(__xludf.DUMMYFUNCTION("""COMPUTED_VALUE"""),11.0)</f>
        <v>11</v>
      </c>
      <c r="I67" s="43" t="str">
        <f>IFERROR(__xludf.DUMMYFUNCTION("""COMPUTED_VALUE"""),"The Indigent committee meets monthly to review the care for the indigent category use. Each monthly minutes contain: (i) date of the meeting; (ii) signed list of participants; (iii) follow-up of decisions taken during the previous meeting; (iv) there is a"&amp;" list of developed recommendations or decisions taken; (v) each month the monthly financial balance is discussed; the amount spent on indigents patients is included in the monthly expenditures (vi) minutes of the meeting are signed by the chairman. (vi) e"&amp;"ach month the monthly updated list of indigents (with the updated lists from HCs) is validated and shared with the LGA. Each report according to norms = 1 point")</f>
        <v>The Indigent committee meets monthly to review the care for the indigent category use. Each monthly minutes contain: (i) date of the meeting; (ii) signed list of participants; (iii) follow-up of decisions taken during the previous meeting; (iv) there is a list of developed recommendations or decisions taken; (v) each month the monthly financial balance is discussed; the amount spent on indigents patients is included in the monthly expenditures (vi) minutes of the meeting are signed by the chairman. (vi) each month the monthly updated list of indigents (with the updated lists from HCs) is validated and shared with the LGA. Each report according to norms = 1 point</v>
      </c>
      <c r="J67" s="43" t="str">
        <f>IFERROR(__xludf.DUMMYFUNCTION("""COMPUTED_VALUE"""),"")</f>
        <v/>
      </c>
      <c r="K67" s="43" t="b">
        <f>IFERROR(__xludf.DUMMYFUNCTION("""COMPUTED_VALUE"""),TRUE)</f>
        <v>1</v>
      </c>
      <c r="L67" s="37" t="str">
        <f>IFERROR(__xludf.DUMMYFUNCTION("""COMPUTED_VALUE"""),"")</f>
        <v/>
      </c>
      <c r="M67" s="37" t="str">
        <f>IFERROR(__xludf.DUMMYFUNCTION("""COMPUTED_VALUE"""),"")</f>
        <v/>
      </c>
      <c r="N67" s="44" t="str">
        <f>IFERROR(__xludf.DUMMYFUNCTION("""COMPUTED_VALUE"""),"")</f>
        <v/>
      </c>
      <c r="O67" s="43" t="str">
        <f>IFERROR(__xludf.DUMMYFUNCTION("""COMPUTED_VALUE"""),"")</f>
        <v/>
      </c>
      <c r="P67" s="43" t="str">
        <f>IFERROR(__xludf.DUMMYFUNCTION("""COMPUTED_VALUE"""),"")</f>
        <v/>
      </c>
      <c r="Q67" s="43" t="str">
        <f>IFERROR(__xludf.DUMMYFUNCTION("""COMPUTED_VALUE"""),"")</f>
        <v/>
      </c>
      <c r="R67" s="43" t="str">
        <f>IFERROR(__xludf.DUMMYFUNCTION("""COMPUTED_VALUE"""),"")</f>
        <v/>
      </c>
      <c r="S67" s="43" t="str">
        <f>IFERROR(__xludf.DUMMYFUNCTION("""COMPUTED_VALUE"""),"")</f>
        <v/>
      </c>
      <c r="T67" s="43" t="str">
        <f>IFERROR(__xludf.DUMMYFUNCTION("""COMPUTED_VALUE"""),"")</f>
        <v/>
      </c>
      <c r="U67" s="43" t="str">
        <f>IFERROR(__xludf.DUMMYFUNCTION("""COMPUTED_VALUE"""),"")</f>
        <v/>
      </c>
      <c r="V67" s="43" t="str">
        <f>IFERROR(__xludf.DUMMYFUNCTION("""COMPUTED_VALUE"""),"")</f>
        <v/>
      </c>
      <c r="W67" s="43" t="str">
        <f>IFERROR(__xludf.DUMMYFUNCTION("""COMPUTED_VALUE"""),"")</f>
        <v/>
      </c>
      <c r="X67" s="43" t="str">
        <f>IFERROR(__xludf.DUMMYFUNCTION("""COMPUTED_VALUE"""),"indigent_co")</f>
        <v>indigent_co</v>
      </c>
      <c r="Y67" s="43" t="str">
        <f>IFERROR(__xludf.DUMMYFUNCTION("""COMPUTED_VALUE"""),"Yes")</f>
        <v>Yes</v>
      </c>
      <c r="Z67" s="43" t="str">
        <f>IFERROR(__xludf.DUMMYFUNCTION("""COMPUTED_VALUE"""),"yes3_no0")</f>
        <v>yes3_no0</v>
      </c>
      <c r="AA67" s="43" t="str">
        <f>IFERROR(__xludf.DUMMYFUNCTION("""COMPUTED_VALUE"""),"yes3no00000")</f>
        <v>yes3no00000</v>
      </c>
      <c r="AB67" s="43" t="str">
        <f>IFERROR(__xludf.DUMMYFUNCTION("""COMPUTED_VALUE"""),"INTEGER_ZERO_OR_POSITIVE")</f>
        <v>INTEGER_ZERO_OR_POSITIVE</v>
      </c>
      <c r="AC67" s="43" t="str">
        <f>IFERROR(__xludf.DUMMYFUNCTION("""COMPUTED_VALUE"""),"")</f>
        <v/>
      </c>
      <c r="AD67" s="43" t="str">
        <f>IFERROR(__xludf.DUMMYFUNCTION("""COMPUTED_VALUE"""),"INTEGER_ZERO_OR_POSITIVE")</f>
        <v>INTEGER_ZERO_OR_POSITIVE</v>
      </c>
      <c r="AE67" s="43" t="str">
        <f>IFERROR(__xludf.DUMMYFUNCTION("""COMPUTED_VALUE"""),"SUM")</f>
        <v>SUM</v>
      </c>
      <c r="AF67" s="43" t="b">
        <f>IFERROR(__xludf.DUMMYFUNCTION("""COMPUTED_VALUE"""),TRUE)</f>
        <v>1</v>
      </c>
      <c r="AG67" s="43" t="str">
        <f>IFERROR(__xludf.DUMMYFUNCTION("""COMPUTED_VALUE"""),"")</f>
        <v/>
      </c>
      <c r="AH67" s="43"/>
      <c r="AI67" s="43"/>
      <c r="AJ67" s="43"/>
      <c r="AK67" s="43"/>
      <c r="AL67" s="43"/>
      <c r="AM67" s="43"/>
      <c r="AN67" s="43"/>
    </row>
    <row r="68" outlineLevel="3">
      <c r="A68" s="43" t="str">
        <f>IFERROR(__xludf.DUMMYFUNCTION("""COMPUTED_VALUE"""),"select_one yes5_no0")</f>
        <v>select_one yes5_no0</v>
      </c>
      <c r="B68" s="43" t="str">
        <f>IFERROR(__xludf.DUMMYFUNCTION("""COMPUTED_VALUE"""),"IndPatSensi")</f>
        <v>IndPatSensi</v>
      </c>
      <c r="C68" s="43" t="str">
        <f>IFERROR(__xludf.DUMMYFUNCTION("""COMPUTED_VALUE"""),"3. Is there a list of Indigent Patients/Sensitization?")</f>
        <v>3. Is there a list of Indigent Patients/Sensitization?</v>
      </c>
      <c r="D68" s="43" t="str">
        <f>IFERROR(__xludf.DUMMYFUNCTION("""COMPUTED_VALUE"""),"")</f>
        <v/>
      </c>
      <c r="E68" s="43" t="str">
        <f>IFERROR(__xludf.DUMMYFUNCTION("""COMPUTED_VALUE"""),"")</f>
        <v/>
      </c>
      <c r="F68" s="43">
        <f>IFERROR(__xludf.DUMMYFUNCTION("""COMPUTED_VALUE"""),68.0)</f>
        <v>68</v>
      </c>
      <c r="G68" s="43">
        <f>IFERROR(__xludf.DUMMYFUNCTION("""COMPUTED_VALUE"""),5.0)</f>
        <v>5</v>
      </c>
      <c r="H68" s="43">
        <f>IFERROR(__xludf.DUMMYFUNCTION("""COMPUTED_VALUE"""),11.0)</f>
        <v>11</v>
      </c>
      <c r="I68" s="43" t="str">
        <f>IFERROR(__xludf.DUMMYFUNCTION("""COMPUTED_VALUE"""),"Each month an updated list of indigents from every community of the ward is validated and shared with the LGA and General Hospital.
Details of quartely activity plan to educate the indigents in every community on their priviledge to free care at the healt"&amp;"h facility and the report of activities effectively carried out during the quarter			")</f>
        <v>Each month an updated list of indigents from every community of the ward is validated and shared with the LGA and General Hospital.
Details of quartely activity plan to educate the indigents in every community on their priviledge to free care at the health facility and the report of activities effectively carried out during the quarter			</v>
      </c>
      <c r="J68" s="43" t="str">
        <f>IFERROR(__xludf.DUMMYFUNCTION("""COMPUTED_VALUE"""),"")</f>
        <v/>
      </c>
      <c r="K68" s="43" t="b">
        <f>IFERROR(__xludf.DUMMYFUNCTION("""COMPUTED_VALUE"""),TRUE)</f>
        <v>1</v>
      </c>
      <c r="L68" s="37" t="str">
        <f>IFERROR(__xludf.DUMMYFUNCTION("""COMPUTED_VALUE"""),"")</f>
        <v/>
      </c>
      <c r="M68" s="37" t="str">
        <f>IFERROR(__xludf.DUMMYFUNCTION("""COMPUTED_VALUE"""),"")</f>
        <v/>
      </c>
      <c r="N68" s="44" t="str">
        <f>IFERROR(__xludf.DUMMYFUNCTION("""COMPUTED_VALUE"""),"")</f>
        <v/>
      </c>
      <c r="O68" s="43" t="str">
        <f>IFERROR(__xludf.DUMMYFUNCTION("""COMPUTED_VALUE"""),"")</f>
        <v/>
      </c>
      <c r="P68" s="43" t="str">
        <f>IFERROR(__xludf.DUMMYFUNCTION("""COMPUTED_VALUE"""),"")</f>
        <v/>
      </c>
      <c r="Q68" s="43" t="str">
        <f>IFERROR(__xludf.DUMMYFUNCTION("""COMPUTED_VALUE"""),"")</f>
        <v/>
      </c>
      <c r="R68" s="43" t="str">
        <f>IFERROR(__xludf.DUMMYFUNCTION("""COMPUTED_VALUE"""),"")</f>
        <v/>
      </c>
      <c r="S68" s="43" t="str">
        <f>IFERROR(__xludf.DUMMYFUNCTION("""COMPUTED_VALUE"""),"")</f>
        <v/>
      </c>
      <c r="T68" s="43" t="str">
        <f>IFERROR(__xludf.DUMMYFUNCTION("""COMPUTED_VALUE"""),"")</f>
        <v/>
      </c>
      <c r="U68" s="43" t="str">
        <f>IFERROR(__xludf.DUMMYFUNCTION("""COMPUTED_VALUE"""),"")</f>
        <v/>
      </c>
      <c r="V68" s="43" t="str">
        <f>IFERROR(__xludf.DUMMYFUNCTION("""COMPUTED_VALUE"""),"")</f>
        <v/>
      </c>
      <c r="W68" s="43" t="str">
        <f>IFERROR(__xludf.DUMMYFUNCTION("""COMPUTED_VALUE"""),"")</f>
        <v/>
      </c>
      <c r="X68" s="43" t="str">
        <f>IFERROR(__xludf.DUMMYFUNCTION("""COMPUTED_VALUE"""),"is_there_a_")</f>
        <v>is_there_a_</v>
      </c>
      <c r="Y68" s="43" t="str">
        <f>IFERROR(__xludf.DUMMYFUNCTION("""COMPUTED_VALUE"""),"Yes")</f>
        <v>Yes</v>
      </c>
      <c r="Z68" s="43" t="str">
        <f>IFERROR(__xludf.DUMMYFUNCTION("""COMPUTED_VALUE"""),"yes5_no0")</f>
        <v>yes5_no0</v>
      </c>
      <c r="AA68" s="43" t="str">
        <f>IFERROR(__xludf.DUMMYFUNCTION("""COMPUTED_VALUE"""),"yes5no00000")</f>
        <v>yes5no00000</v>
      </c>
      <c r="AB68" s="43" t="str">
        <f>IFERROR(__xludf.DUMMYFUNCTION("""COMPUTED_VALUE"""),"INTEGER_ZERO_OR_POSITIVE")</f>
        <v>INTEGER_ZERO_OR_POSITIVE</v>
      </c>
      <c r="AC68" s="43" t="str">
        <f>IFERROR(__xludf.DUMMYFUNCTION("""COMPUTED_VALUE"""),"")</f>
        <v/>
      </c>
      <c r="AD68" s="43" t="str">
        <f>IFERROR(__xludf.DUMMYFUNCTION("""COMPUTED_VALUE"""),"INTEGER_ZERO_OR_POSITIVE")</f>
        <v>INTEGER_ZERO_OR_POSITIVE</v>
      </c>
      <c r="AE68" s="43" t="str">
        <f>IFERROR(__xludf.DUMMYFUNCTION("""COMPUTED_VALUE"""),"SUM")</f>
        <v>SUM</v>
      </c>
      <c r="AF68" s="43" t="b">
        <f>IFERROR(__xludf.DUMMYFUNCTION("""COMPUTED_VALUE"""),TRUE)</f>
        <v>1</v>
      </c>
      <c r="AG68" s="43" t="str">
        <f>IFERROR(__xludf.DUMMYFUNCTION("""COMPUTED_VALUE"""),"")</f>
        <v/>
      </c>
      <c r="AH68" s="43"/>
      <c r="AI68" s="43"/>
      <c r="AJ68" s="43"/>
      <c r="AK68" s="43"/>
      <c r="AL68" s="43"/>
      <c r="AM68" s="43"/>
      <c r="AN68" s="43"/>
    </row>
    <row r="69" outlineLevel="3">
      <c r="A69" s="39" t="str">
        <f>IFERROR(__xludf.DUMMYFUNCTION("""COMPUTED_VALUE"""),"calculate")</f>
        <v>calculate</v>
      </c>
      <c r="B69" s="39" t="str">
        <f>IFERROR(__xludf.DUMMYFUNCTION("""COMPUTED_VALUE"""),"IndiComScor")</f>
        <v>IndiComScor</v>
      </c>
      <c r="C69" s="39" t="str">
        <f>IFERROR(__xludf.DUMMYFUNCTION("""COMPUTED_VALUE"""),"Indigent Commitee")</f>
        <v>Indigent Commitee</v>
      </c>
      <c r="D69" s="39" t="str">
        <f>IFERROR(__xludf.DUMMYFUNCTION("""COMPUTED_VALUE"""),"")</f>
        <v/>
      </c>
      <c r="E69" s="39" t="str">
        <f>IFERROR(__xludf.DUMMYFUNCTION("""COMPUTED_VALUE"""),"")</f>
        <v/>
      </c>
      <c r="F69" s="39">
        <f>IFERROR(__xludf.DUMMYFUNCTION("""COMPUTED_VALUE"""),69.0)</f>
        <v>69</v>
      </c>
      <c r="G69" s="39" t="str">
        <f>IFERROR(__xludf.DUMMYFUNCTION("""COMPUTED_VALUE"""),"")</f>
        <v/>
      </c>
      <c r="H69" s="39">
        <f>IFERROR(__xludf.DUMMYFUNCTION("""COMPUTED_VALUE"""),11.0)</f>
        <v>11</v>
      </c>
      <c r="I69" s="39" t="str">
        <f>IFERROR(__xludf.DUMMYFUNCTION("""COMPUTED_VALUE"""),"")</f>
        <v/>
      </c>
      <c r="J69" s="39" t="str">
        <f>IFERROR(__xludf.DUMMYFUNCTION("""COMPUTED_VALUE"""),"")</f>
        <v/>
      </c>
      <c r="K69" s="39" t="str">
        <f>IFERROR(__xludf.DUMMYFUNCTION("""COMPUTED_VALUE"""),"")</f>
        <v/>
      </c>
      <c r="L69" s="37" t="str">
        <f>IFERROR(__xludf.DUMMYFUNCTION("""COMPUTED_VALUE"""),"64-66")</f>
        <v>64-66</v>
      </c>
      <c r="M69" s="37" t="str">
        <f>IFERROR(__xludf.DUMMYFUNCTION("""COMPUTED_VALUE"""),"")</f>
        <v/>
      </c>
      <c r="N69" s="40" t="str">
        <f>IFERROR(__xludf.DUMMYFUNCTION("""COMPUTED_VALUE"""),"64,65,66")</f>
        <v>64,65,66</v>
      </c>
      <c r="O69" s="39" t="str">
        <f>IFERROR(__xludf.DUMMYFUNCTION("""COMPUTED_VALUE"""),"coalesce(${},0)+coalesce(${IngredtCare},0)+coalesce(${PlanCareInd},0)")</f>
        <v>coalesce(${},0)+coalesce(${IngredtCare},0)+coalesce(${PlanCareInd},0)</v>
      </c>
      <c r="P69" s="39" t="str">
        <f>IFERROR(__xludf.DUMMYFUNCTION("""COMPUTED_VALUE"""),"coalesce(${PlanCareInd},0)+coalesce(${IndCommMeet},0)+coalesce(${IndPatSensi},0)")</f>
        <v>coalesce(${PlanCareInd},0)+coalesce(${IndCommMeet},0)+coalesce(${IndPatSensi},0)</v>
      </c>
      <c r="Q69" s="39" t="str">
        <f>IFERROR(__xludf.DUMMYFUNCTION("""COMPUTED_VALUE"""),"")</f>
        <v/>
      </c>
      <c r="R69" s="39" t="str">
        <f>IFERROR(__xludf.DUMMYFUNCTION("""COMPUTED_VALUE"""),"")</f>
        <v/>
      </c>
      <c r="S69" s="39" t="str">
        <f>IFERROR(__xludf.DUMMYFUNCTION("""COMPUTED_VALUE"""),"")</f>
        <v/>
      </c>
      <c r="T69" s="39" t="str">
        <f>IFERROR(__xludf.DUMMYFUNCTION("""COMPUTED_VALUE"""),"")</f>
        <v/>
      </c>
      <c r="U69" s="39" t="str">
        <f>IFERROR(__xludf.DUMMYFUNCTION("""COMPUTED_VALUE"""),"")</f>
        <v/>
      </c>
      <c r="V69" s="39" t="str">
        <f>IFERROR(__xludf.DUMMYFUNCTION("""COMPUTED_VALUE"""),"")</f>
        <v/>
      </c>
      <c r="W69" s="39" t="str">
        <f>IFERROR(__xludf.DUMMYFUNCTION("""COMPUTED_VALUE"""),"")</f>
        <v/>
      </c>
      <c r="X69" s="39" t="str">
        <f>IFERROR(__xludf.DUMMYFUNCTION("""COMPUTED_VALUE"""),"indigent_co")</f>
        <v>indigent_co</v>
      </c>
      <c r="Y69" s="39" t="str">
        <f>IFERROR(__xludf.DUMMYFUNCTION("""COMPUTED_VALUE"""),"Yes")</f>
        <v>Yes</v>
      </c>
      <c r="Z69" s="39" t="str">
        <f>IFERROR(__xludf.DUMMYFUNCTION("""COMPUTED_VALUE"""),"")</f>
        <v/>
      </c>
      <c r="AA69" s="39" t="str">
        <f>IFERROR(__xludf.DUMMYFUNCTION("""COMPUTED_VALUE"""),"")</f>
        <v/>
      </c>
      <c r="AB69" s="39" t="str">
        <f>IFERROR(__xludf.DUMMYFUNCTION("""COMPUTED_VALUE"""),"")</f>
        <v/>
      </c>
      <c r="AC69" s="39" t="str">
        <f>IFERROR(__xludf.DUMMYFUNCTION("""COMPUTED_VALUE"""),"NUMBER")</f>
        <v>NUMBER</v>
      </c>
      <c r="AD69" s="39" t="str">
        <f>IFERROR(__xludf.DUMMYFUNCTION("""COMPUTED_VALUE"""),"NUMBER")</f>
        <v>NUMBER</v>
      </c>
      <c r="AE69" s="39" t="str">
        <f>IFERROR(__xludf.DUMMYFUNCTION("""COMPUTED_VALUE"""),"SUM")</f>
        <v>SUM</v>
      </c>
      <c r="AF69" s="39" t="b">
        <f>IFERROR(__xludf.DUMMYFUNCTION("""COMPUTED_VALUE"""),TRUE)</f>
        <v>1</v>
      </c>
      <c r="AG69" s="39" t="str">
        <f>IFERROR(__xludf.DUMMYFUNCTION("""COMPUTED_VALUE"""),"")</f>
        <v/>
      </c>
      <c r="AH69" s="39"/>
      <c r="AI69" s="39"/>
      <c r="AJ69" s="39"/>
      <c r="AK69" s="39"/>
      <c r="AL69" s="39"/>
      <c r="AM69" s="39"/>
      <c r="AN69" s="39"/>
    </row>
    <row r="70" outlineLevel="2">
      <c r="A70" s="39" t="str">
        <f>IFERROR(__xludf.DUMMYFUNCTION("""COMPUTED_VALUE"""),"end_group")</f>
        <v>end_group</v>
      </c>
      <c r="B70" s="39" t="str">
        <f>IFERROR(__xludf.DUMMYFUNCTION("""COMPUTED_VALUE"""),"")</f>
        <v/>
      </c>
      <c r="C70" s="39" t="str">
        <f>IFERROR(__xludf.DUMMYFUNCTION("""COMPUTED_VALUE"""),"")</f>
        <v/>
      </c>
      <c r="D70" s="39" t="str">
        <f>IFERROR(__xludf.DUMMYFUNCTION("""COMPUTED_VALUE"""),"")</f>
        <v/>
      </c>
      <c r="E70" s="39" t="str">
        <f>IFERROR(__xludf.DUMMYFUNCTION("""COMPUTED_VALUE"""),"")</f>
        <v/>
      </c>
      <c r="F70" s="39">
        <f>IFERROR(__xludf.DUMMYFUNCTION("""COMPUTED_VALUE"""),70.0)</f>
        <v>70</v>
      </c>
      <c r="G70" s="39" t="str">
        <f>IFERROR(__xludf.DUMMYFUNCTION("""COMPUTED_VALUE"""),"")</f>
        <v/>
      </c>
      <c r="H70" s="39" t="str">
        <f>IFERROR(__xludf.DUMMYFUNCTION("""COMPUTED_VALUE"""),"")</f>
        <v/>
      </c>
      <c r="I70" s="39" t="str">
        <f>IFERROR(__xludf.DUMMYFUNCTION("""COMPUTED_VALUE"""),"")</f>
        <v/>
      </c>
      <c r="J70" s="39" t="str">
        <f>IFERROR(__xludf.DUMMYFUNCTION("""COMPUTED_VALUE"""),"")</f>
        <v/>
      </c>
      <c r="K70" s="39" t="str">
        <f>IFERROR(__xludf.DUMMYFUNCTION("""COMPUTED_VALUE"""),"")</f>
        <v/>
      </c>
      <c r="L70" s="37" t="str">
        <f>IFERROR(__xludf.DUMMYFUNCTION("""COMPUTED_VALUE"""),"")</f>
        <v/>
      </c>
      <c r="M70" s="37" t="str">
        <f>IFERROR(__xludf.DUMMYFUNCTION("""COMPUTED_VALUE"""),"")</f>
        <v/>
      </c>
      <c r="N70" s="40" t="str">
        <f>IFERROR(__xludf.DUMMYFUNCTION("""COMPUTED_VALUE"""),"")</f>
        <v/>
      </c>
      <c r="O70" s="39" t="str">
        <f>IFERROR(__xludf.DUMMYFUNCTION("""COMPUTED_VALUE"""),"")</f>
        <v/>
      </c>
      <c r="P70" s="39" t="str">
        <f>IFERROR(__xludf.DUMMYFUNCTION("""COMPUTED_VALUE"""),"")</f>
        <v/>
      </c>
      <c r="Q70" s="39" t="str">
        <f>IFERROR(__xludf.DUMMYFUNCTION("""COMPUTED_VALUE"""),"")</f>
        <v/>
      </c>
      <c r="R70" s="39" t="str">
        <f>IFERROR(__xludf.DUMMYFUNCTION("""COMPUTED_VALUE"""),"")</f>
        <v/>
      </c>
      <c r="S70" s="39" t="str">
        <f>IFERROR(__xludf.DUMMYFUNCTION("""COMPUTED_VALUE"""),"")</f>
        <v/>
      </c>
      <c r="T70" s="39" t="str">
        <f>IFERROR(__xludf.DUMMYFUNCTION("""COMPUTED_VALUE"""),"")</f>
        <v/>
      </c>
      <c r="U70" s="39" t="str">
        <f>IFERROR(__xludf.DUMMYFUNCTION("""COMPUTED_VALUE"""),"")</f>
        <v/>
      </c>
      <c r="V70" s="39" t="str">
        <f>IFERROR(__xludf.DUMMYFUNCTION("""COMPUTED_VALUE"""),"")</f>
        <v/>
      </c>
      <c r="W70" s="39" t="str">
        <f>IFERROR(__xludf.DUMMYFUNCTION("""COMPUTED_VALUE"""),"")</f>
        <v/>
      </c>
      <c r="X70" s="39" t="str">
        <f>IFERROR(__xludf.DUMMYFUNCTION("""COMPUTED_VALUE"""),"")</f>
        <v/>
      </c>
      <c r="Y70" s="39" t="str">
        <f>IFERROR(__xludf.DUMMYFUNCTION("""COMPUTED_VALUE"""),"No")</f>
        <v>No</v>
      </c>
      <c r="Z70" s="39" t="str">
        <f>IFERROR(__xludf.DUMMYFUNCTION("""COMPUTED_VALUE"""),"")</f>
        <v/>
      </c>
      <c r="AA70" s="39" t="str">
        <f>IFERROR(__xludf.DUMMYFUNCTION("""COMPUTED_VALUE"""),"")</f>
        <v/>
      </c>
      <c r="AB70" s="39" t="str">
        <f>IFERROR(__xludf.DUMMYFUNCTION("""COMPUTED_VALUE"""),"")</f>
        <v/>
      </c>
      <c r="AC70" s="39" t="str">
        <f>IFERROR(__xludf.DUMMYFUNCTION("""COMPUTED_VALUE"""),"")</f>
        <v/>
      </c>
      <c r="AD70" s="39" t="str">
        <f>IFERROR(__xludf.DUMMYFUNCTION("""COMPUTED_VALUE"""),"")</f>
        <v/>
      </c>
      <c r="AE70" s="39" t="str">
        <f>IFERROR(__xludf.DUMMYFUNCTION("""COMPUTED_VALUE"""),"")</f>
        <v/>
      </c>
      <c r="AF70" s="39" t="str">
        <f>IFERROR(__xludf.DUMMYFUNCTION("""COMPUTED_VALUE"""),"")</f>
        <v/>
      </c>
      <c r="AG70" s="39" t="str">
        <f>IFERROR(__xludf.DUMMYFUNCTION("""COMPUTED_VALUE"""),"")</f>
        <v/>
      </c>
      <c r="AH70" s="39"/>
      <c r="AI70" s="39"/>
      <c r="AJ70" s="39"/>
      <c r="AK70" s="39"/>
      <c r="AL70" s="39"/>
      <c r="AM70" s="39"/>
      <c r="AN70" s="39"/>
    </row>
    <row r="71" outlineLevel="3">
      <c r="A71" s="39" t="str">
        <f>IFERROR(__xludf.DUMMYFUNCTION("""COMPUTED_VALUE"""),"begin_group")</f>
        <v>begin_group</v>
      </c>
      <c r="B71" s="39" t="str">
        <f>IFERROR(__xludf.DUMMYFUNCTION("""COMPUTED_VALUE"""),"HygMedWasDp")</f>
        <v>HygMedWasDp</v>
      </c>
      <c r="C71" s="39" t="str">
        <f>IFERROR(__xludf.DUMMYFUNCTION("""COMPUTED_VALUE"""),"Section 5 Hygiene and Medical Waste Disposal [max 31 points]")</f>
        <v>Section 5 Hygiene and Medical Waste Disposal [max 31 points]</v>
      </c>
      <c r="D71" s="39" t="str">
        <f>IFERROR(__xludf.DUMMYFUNCTION("""COMPUTED_VALUE"""),"")</f>
        <v/>
      </c>
      <c r="E71" s="39" t="str">
        <f>IFERROR(__xludf.DUMMYFUNCTION("""COMPUTED_VALUE"""),"")</f>
        <v/>
      </c>
      <c r="F71" s="39">
        <f>IFERROR(__xludf.DUMMYFUNCTION("""COMPUTED_VALUE"""),71.0)</f>
        <v>71</v>
      </c>
      <c r="G71" s="39" t="str">
        <f>IFERROR(__xludf.DUMMYFUNCTION("""COMPUTED_VALUE"""),"")</f>
        <v/>
      </c>
      <c r="H71" s="39">
        <f>IFERROR(__xludf.DUMMYFUNCTION("""COMPUTED_VALUE"""),11.0)</f>
        <v>11</v>
      </c>
      <c r="I71" s="39" t="str">
        <f>IFERROR(__xludf.DUMMYFUNCTION("""COMPUTED_VALUE"""),"")</f>
        <v/>
      </c>
      <c r="J71" s="39" t="str">
        <f>IFERROR(__xludf.DUMMYFUNCTION("""COMPUTED_VALUE"""),"field-list")</f>
        <v>field-list</v>
      </c>
      <c r="K71" s="39" t="str">
        <f>IFERROR(__xludf.DUMMYFUNCTION("""COMPUTED_VALUE"""),"")</f>
        <v/>
      </c>
      <c r="L71" s="37" t="str">
        <f>IFERROR(__xludf.DUMMYFUNCTION("""COMPUTED_VALUE"""),"")</f>
        <v/>
      </c>
      <c r="M71" s="37" t="str">
        <f>IFERROR(__xludf.DUMMYFUNCTION("""COMPUTED_VALUE"""),"")</f>
        <v/>
      </c>
      <c r="N71" s="40" t="str">
        <f>IFERROR(__xludf.DUMMYFUNCTION("""COMPUTED_VALUE"""),"")</f>
        <v/>
      </c>
      <c r="O71" s="39" t="str">
        <f>IFERROR(__xludf.DUMMYFUNCTION("""COMPUTED_VALUE"""),"")</f>
        <v/>
      </c>
      <c r="P71" s="39" t="str">
        <f>IFERROR(__xludf.DUMMYFUNCTION("""COMPUTED_VALUE"""),"")</f>
        <v/>
      </c>
      <c r="Q71" s="39" t="str">
        <f>IFERROR(__xludf.DUMMYFUNCTION("""COMPUTED_VALUE"""),"")</f>
        <v/>
      </c>
      <c r="R71" s="39" t="str">
        <f>IFERROR(__xludf.DUMMYFUNCTION("""COMPUTED_VALUE"""),"")</f>
        <v/>
      </c>
      <c r="S71" s="39" t="str">
        <f>IFERROR(__xludf.DUMMYFUNCTION("""COMPUTED_VALUE"""),"")</f>
        <v/>
      </c>
      <c r="T71" s="39" t="str">
        <f>IFERROR(__xludf.DUMMYFUNCTION("""COMPUTED_VALUE"""),"")</f>
        <v/>
      </c>
      <c r="U71" s="39" t="str">
        <f>IFERROR(__xludf.DUMMYFUNCTION("""COMPUTED_VALUE"""),"")</f>
        <v/>
      </c>
      <c r="V71" s="39" t="str">
        <f>IFERROR(__xludf.DUMMYFUNCTION("""COMPUTED_VALUE"""),"")</f>
        <v/>
      </c>
      <c r="W71" s="39" t="str">
        <f>IFERROR(__xludf.DUMMYFUNCTION("""COMPUTED_VALUE"""),"")</f>
        <v/>
      </c>
      <c r="X71" s="39" t="str">
        <f>IFERROR(__xludf.DUMMYFUNCTION("""COMPUTED_VALUE"""),"section_5_h")</f>
        <v>section_5_h</v>
      </c>
      <c r="Y71" s="39" t="str">
        <f>IFERROR(__xludf.DUMMYFUNCTION("""COMPUTED_VALUE"""),"No")</f>
        <v>No</v>
      </c>
      <c r="Z71" s="39" t="str">
        <f>IFERROR(__xludf.DUMMYFUNCTION("""COMPUTED_VALUE"""),"")</f>
        <v/>
      </c>
      <c r="AA71" s="39" t="str">
        <f>IFERROR(__xludf.DUMMYFUNCTION("""COMPUTED_VALUE"""),"")</f>
        <v/>
      </c>
      <c r="AB71" s="39" t="str">
        <f>IFERROR(__xludf.DUMMYFUNCTION("""COMPUTED_VALUE"""),"")</f>
        <v/>
      </c>
      <c r="AC71" s="39" t="str">
        <f>IFERROR(__xludf.DUMMYFUNCTION("""COMPUTED_VALUE"""),"")</f>
        <v/>
      </c>
      <c r="AD71" s="39" t="str">
        <f>IFERROR(__xludf.DUMMYFUNCTION("""COMPUTED_VALUE"""),"")</f>
        <v/>
      </c>
      <c r="AE71" s="39" t="str">
        <f>IFERROR(__xludf.DUMMYFUNCTION("""COMPUTED_VALUE"""),"")</f>
        <v/>
      </c>
      <c r="AF71" s="39" t="str">
        <f>IFERROR(__xludf.DUMMYFUNCTION("""COMPUTED_VALUE"""),"")</f>
        <v/>
      </c>
      <c r="AG71" s="39" t="str">
        <f>IFERROR(__xludf.DUMMYFUNCTION("""COMPUTED_VALUE"""),"")</f>
        <v/>
      </c>
      <c r="AH71" s="39"/>
      <c r="AI71" s="39"/>
      <c r="AJ71" s="39"/>
      <c r="AK71" s="39"/>
      <c r="AL71" s="39"/>
      <c r="AM71" s="39"/>
      <c r="AN71" s="39"/>
    </row>
    <row r="72" outlineLevel="3">
      <c r="A72" s="43" t="str">
        <f>IFERROR(__xludf.DUMMYFUNCTION("""COMPUTED_VALUE"""),"select_one yes1_no0")</f>
        <v>select_one yes1_no0</v>
      </c>
      <c r="B72" s="43" t="str">
        <f>IFERROR(__xludf.DUMMYFUNCTION("""COMPUTED_VALUE"""),"HFFenceMain")</f>
        <v>HFFenceMain</v>
      </c>
      <c r="C72" s="43" t="str">
        <f>IFERROR(__xludf.DUMMYFUNCTION("""COMPUTED_VALUE"""),"1. Fence health facility available and well-maintained")</f>
        <v>1. Fence health facility available and well-maintained</v>
      </c>
      <c r="D72" s="43" t="str">
        <f>IFERROR(__xludf.DUMMYFUNCTION("""COMPUTED_VALUE"""),"")</f>
        <v/>
      </c>
      <c r="E72" s="43" t="str">
        <f>IFERROR(__xludf.DUMMYFUNCTION("""COMPUTED_VALUE"""),"")</f>
        <v/>
      </c>
      <c r="F72" s="43">
        <f>IFERROR(__xludf.DUMMYFUNCTION("""COMPUTED_VALUE"""),72.0)</f>
        <v>72</v>
      </c>
      <c r="G72" s="43">
        <f>IFERROR(__xludf.DUMMYFUNCTION("""COMPUTED_VALUE"""),1.0)</f>
        <v>1</v>
      </c>
      <c r="H72" s="43">
        <f>IFERROR(__xludf.DUMMYFUNCTION("""COMPUTED_VALUE"""),11.0)</f>
        <v>11</v>
      </c>
      <c r="I72" s="43" t="str">
        <f>IFERROR(__xludf.DUMMYFUNCTION("""COMPUTED_VALUE"""),"Fence exists, can be closed at night and there are no holes. A gatekeeper is available (except riverine areas)")</f>
        <v>Fence exists, can be closed at night and there are no holes. A gatekeeper is available (except riverine areas)</v>
      </c>
      <c r="J72" s="43" t="str">
        <f>IFERROR(__xludf.DUMMYFUNCTION("""COMPUTED_VALUE"""),"")</f>
        <v/>
      </c>
      <c r="K72" s="43" t="b">
        <f>IFERROR(__xludf.DUMMYFUNCTION("""COMPUTED_VALUE"""),TRUE)</f>
        <v>1</v>
      </c>
      <c r="L72" s="37" t="str">
        <f>IFERROR(__xludf.DUMMYFUNCTION("""COMPUTED_VALUE"""),"")</f>
        <v/>
      </c>
      <c r="M72" s="37" t="str">
        <f>IFERROR(__xludf.DUMMYFUNCTION("""COMPUTED_VALUE"""),"")</f>
        <v/>
      </c>
      <c r="N72" s="44" t="str">
        <f>IFERROR(__xludf.DUMMYFUNCTION("""COMPUTED_VALUE"""),"")</f>
        <v/>
      </c>
      <c r="O72" s="43" t="str">
        <f>IFERROR(__xludf.DUMMYFUNCTION("""COMPUTED_VALUE"""),"")</f>
        <v/>
      </c>
      <c r="P72" s="43" t="str">
        <f>IFERROR(__xludf.DUMMYFUNCTION("""COMPUTED_VALUE"""),"")</f>
        <v/>
      </c>
      <c r="Q72" s="43" t="str">
        <f>IFERROR(__xludf.DUMMYFUNCTION("""COMPUTED_VALUE"""),"")</f>
        <v/>
      </c>
      <c r="R72" s="43" t="str">
        <f>IFERROR(__xludf.DUMMYFUNCTION("""COMPUTED_VALUE"""),"")</f>
        <v/>
      </c>
      <c r="S72" s="43" t="str">
        <f>IFERROR(__xludf.DUMMYFUNCTION("""COMPUTED_VALUE"""),"")</f>
        <v/>
      </c>
      <c r="T72" s="43" t="str">
        <f>IFERROR(__xludf.DUMMYFUNCTION("""COMPUTED_VALUE"""),"")</f>
        <v/>
      </c>
      <c r="U72" s="43" t="str">
        <f>IFERROR(__xludf.DUMMYFUNCTION("""COMPUTED_VALUE"""),"")</f>
        <v/>
      </c>
      <c r="V72" s="43" t="str">
        <f>IFERROR(__xludf.DUMMYFUNCTION("""COMPUTED_VALUE"""),"")</f>
        <v/>
      </c>
      <c r="W72" s="43" t="str">
        <f>IFERROR(__xludf.DUMMYFUNCTION("""COMPUTED_VALUE"""),"")</f>
        <v/>
      </c>
      <c r="X72" s="43" t="str">
        <f>IFERROR(__xludf.DUMMYFUNCTION("""COMPUTED_VALUE"""),"fence_healt")</f>
        <v>fence_healt</v>
      </c>
      <c r="Y72" s="43" t="str">
        <f>IFERROR(__xludf.DUMMYFUNCTION("""COMPUTED_VALUE"""),"Yes")</f>
        <v>Yes</v>
      </c>
      <c r="Z72" s="43" t="str">
        <f>IFERROR(__xludf.DUMMYFUNCTION("""COMPUTED_VALUE"""),"yes1_no0")</f>
        <v>yes1_no0</v>
      </c>
      <c r="AA72" s="43" t="str">
        <f>IFERROR(__xludf.DUMMYFUNCTION("""COMPUTED_VALUE"""),"yes1no00000")</f>
        <v>yes1no00000</v>
      </c>
      <c r="AB72" s="43" t="str">
        <f>IFERROR(__xludf.DUMMYFUNCTION("""COMPUTED_VALUE"""),"INTEGER_ZERO_OR_POSITIVE")</f>
        <v>INTEGER_ZERO_OR_POSITIVE</v>
      </c>
      <c r="AC72" s="43" t="str">
        <f>IFERROR(__xludf.DUMMYFUNCTION("""COMPUTED_VALUE"""),"")</f>
        <v/>
      </c>
      <c r="AD72" s="43" t="str">
        <f>IFERROR(__xludf.DUMMYFUNCTION("""COMPUTED_VALUE"""),"INTEGER_ZERO_OR_POSITIVE")</f>
        <v>INTEGER_ZERO_OR_POSITIVE</v>
      </c>
      <c r="AE72" s="43" t="str">
        <f>IFERROR(__xludf.DUMMYFUNCTION("""COMPUTED_VALUE"""),"SUM")</f>
        <v>SUM</v>
      </c>
      <c r="AF72" s="43" t="b">
        <f>IFERROR(__xludf.DUMMYFUNCTION("""COMPUTED_VALUE"""),TRUE)</f>
        <v>1</v>
      </c>
      <c r="AG72" s="43" t="str">
        <f>IFERROR(__xludf.DUMMYFUNCTION("""COMPUTED_VALUE"""),"Yes + Yes")</f>
        <v>Yes + Yes</v>
      </c>
      <c r="AH72" s="43"/>
      <c r="AI72" s="43"/>
      <c r="AJ72" s="43"/>
      <c r="AK72" s="43"/>
      <c r="AL72" s="43"/>
      <c r="AM72" s="43"/>
      <c r="AN72" s="43"/>
    </row>
    <row r="73" outlineLevel="3">
      <c r="A73" s="39" t="str">
        <f>IFERROR(__xludf.DUMMYFUNCTION("""COMPUTED_VALUE"""),"select_one yes1_no0")</f>
        <v>select_one yes1_no0</v>
      </c>
      <c r="B73" s="39" t="str">
        <f>IFERROR(__xludf.DUMMYFUNCTION("""COMPUTED_VALUE"""),"GarbBinCour")</f>
        <v>GarbBinCour</v>
      </c>
      <c r="C73" s="39" t="str">
        <f>IFERROR(__xludf.DUMMYFUNCTION("""COMPUTED_VALUE"""),"2. Availability of a garbage bin in the courtyard")</f>
        <v>2. Availability of a garbage bin in the courtyard</v>
      </c>
      <c r="D73" s="39" t="str">
        <f>IFERROR(__xludf.DUMMYFUNCTION("""COMPUTED_VALUE"""),"")</f>
        <v/>
      </c>
      <c r="E73" s="39" t="str">
        <f>IFERROR(__xludf.DUMMYFUNCTION("""COMPUTED_VALUE"""),"")</f>
        <v/>
      </c>
      <c r="F73" s="39">
        <f>IFERROR(__xludf.DUMMYFUNCTION("""COMPUTED_VALUE"""),73.0)</f>
        <v>73</v>
      </c>
      <c r="G73" s="39">
        <f>IFERROR(__xludf.DUMMYFUNCTION("""COMPUTED_VALUE"""),1.0)</f>
        <v>1</v>
      </c>
      <c r="H73" s="39">
        <f>IFERROR(__xludf.DUMMYFUNCTION("""COMPUTED_VALUE"""),11.0)</f>
        <v>11</v>
      </c>
      <c r="I73" s="39" t="str">
        <f>IFERROR(__xludf.DUMMYFUNCTION("""COMPUTED_VALUE"""),"Bin with lid accessible to clients which is not full")</f>
        <v>Bin with lid accessible to clients which is not full</v>
      </c>
      <c r="J73" s="39" t="str">
        <f>IFERROR(__xludf.DUMMYFUNCTION("""COMPUTED_VALUE"""),"")</f>
        <v/>
      </c>
      <c r="K73" s="39" t="b">
        <f>IFERROR(__xludf.DUMMYFUNCTION("""COMPUTED_VALUE"""),TRUE)</f>
        <v>1</v>
      </c>
      <c r="L73" s="37" t="str">
        <f>IFERROR(__xludf.DUMMYFUNCTION("""COMPUTED_VALUE"""),"")</f>
        <v/>
      </c>
      <c r="M73" s="37" t="str">
        <f>IFERROR(__xludf.DUMMYFUNCTION("""COMPUTED_VALUE"""),"")</f>
        <v/>
      </c>
      <c r="N73" s="40" t="str">
        <f>IFERROR(__xludf.DUMMYFUNCTION("""COMPUTED_VALUE"""),"")</f>
        <v/>
      </c>
      <c r="O73" s="39" t="str">
        <f>IFERROR(__xludf.DUMMYFUNCTION("""COMPUTED_VALUE"""),"")</f>
        <v/>
      </c>
      <c r="P73" s="39" t="str">
        <f>IFERROR(__xludf.DUMMYFUNCTION("""COMPUTED_VALUE"""),"")</f>
        <v/>
      </c>
      <c r="Q73" s="39" t="str">
        <f>IFERROR(__xludf.DUMMYFUNCTION("""COMPUTED_VALUE"""),"")</f>
        <v/>
      </c>
      <c r="R73" s="39" t="str">
        <f>IFERROR(__xludf.DUMMYFUNCTION("""COMPUTED_VALUE"""),"")</f>
        <v/>
      </c>
      <c r="S73" s="39" t="str">
        <f>IFERROR(__xludf.DUMMYFUNCTION("""COMPUTED_VALUE"""),"")</f>
        <v/>
      </c>
      <c r="T73" s="39" t="str">
        <f>IFERROR(__xludf.DUMMYFUNCTION("""COMPUTED_VALUE"""),"")</f>
        <v/>
      </c>
      <c r="U73" s="39" t="str">
        <f>IFERROR(__xludf.DUMMYFUNCTION("""COMPUTED_VALUE"""),"")</f>
        <v/>
      </c>
      <c r="V73" s="39" t="str">
        <f>IFERROR(__xludf.DUMMYFUNCTION("""COMPUTED_VALUE"""),"")</f>
        <v/>
      </c>
      <c r="W73" s="39" t="str">
        <f>IFERROR(__xludf.DUMMYFUNCTION("""COMPUTED_VALUE"""),"")</f>
        <v/>
      </c>
      <c r="X73" s="39" t="str">
        <f>IFERROR(__xludf.DUMMYFUNCTION("""COMPUTED_VALUE"""),"availabilit")</f>
        <v>availabilit</v>
      </c>
      <c r="Y73" s="39" t="str">
        <f>IFERROR(__xludf.DUMMYFUNCTION("""COMPUTED_VALUE"""),"Yes")</f>
        <v>Yes</v>
      </c>
      <c r="Z73" s="39" t="str">
        <f>IFERROR(__xludf.DUMMYFUNCTION("""COMPUTED_VALUE"""),"yes1_no0")</f>
        <v>yes1_no0</v>
      </c>
      <c r="AA73" s="39" t="str">
        <f>IFERROR(__xludf.DUMMYFUNCTION("""COMPUTED_VALUE"""),"yes1no00000")</f>
        <v>yes1no00000</v>
      </c>
      <c r="AB73" s="39" t="str">
        <f>IFERROR(__xludf.DUMMYFUNCTION("""COMPUTED_VALUE"""),"INTEGER_ZERO_OR_POSITIVE")</f>
        <v>INTEGER_ZERO_OR_POSITIVE</v>
      </c>
      <c r="AC73" s="39" t="str">
        <f>IFERROR(__xludf.DUMMYFUNCTION("""COMPUTED_VALUE"""),"")</f>
        <v/>
      </c>
      <c r="AD73" s="39" t="str">
        <f>IFERROR(__xludf.DUMMYFUNCTION("""COMPUTED_VALUE"""),"INTEGER_ZERO_OR_POSITIVE")</f>
        <v>INTEGER_ZERO_OR_POSITIVE</v>
      </c>
      <c r="AE73" s="39" t="str">
        <f>IFERROR(__xludf.DUMMYFUNCTION("""COMPUTED_VALUE"""),"SUM")</f>
        <v>SUM</v>
      </c>
      <c r="AF73" s="39" t="b">
        <f>IFERROR(__xludf.DUMMYFUNCTION("""COMPUTED_VALUE"""),TRUE)</f>
        <v>1</v>
      </c>
      <c r="AG73" s="39" t="str">
        <f>IFERROR(__xludf.DUMMYFUNCTION("""COMPUTED_VALUE"""),"")</f>
        <v/>
      </c>
      <c r="AH73" s="39"/>
      <c r="AI73" s="39"/>
      <c r="AJ73" s="39"/>
      <c r="AK73" s="39"/>
      <c r="AL73" s="39"/>
      <c r="AM73" s="39"/>
      <c r="AN73" s="39"/>
    </row>
    <row r="74" outlineLevel="3">
      <c r="A74" s="39" t="str">
        <f>IFERROR(__xludf.DUMMYFUNCTION("""COMPUTED_VALUE"""),"begin_group")</f>
        <v>begin_group</v>
      </c>
      <c r="B74" s="39" t="str">
        <f>IFERROR(__xludf.DUMMYFUNCTION("""COMPUTED_VALUE"""),"WastePitHF0")</f>
        <v>WastePitHF0</v>
      </c>
      <c r="C74" s="39" t="str">
        <f>IFERROR(__xludf.DUMMYFUNCTION("""COMPUTED_VALUE"""),"5.1 Presence of sufficient latrines/toilets which are well-maintained (except riverine areas)")</f>
        <v>5.1 Presence of sufficient latrines/toilets which are well-maintained (except riverine areas)</v>
      </c>
      <c r="D74" s="39" t="str">
        <f>IFERROR(__xludf.DUMMYFUNCTION("""COMPUTED_VALUE"""),"")</f>
        <v/>
      </c>
      <c r="E74" s="39" t="str">
        <f>IFERROR(__xludf.DUMMYFUNCTION("""COMPUTED_VALUE"""),"")</f>
        <v/>
      </c>
      <c r="F74" s="39">
        <f>IFERROR(__xludf.DUMMYFUNCTION("""COMPUTED_VALUE"""),74.0)</f>
        <v>74</v>
      </c>
      <c r="G74" s="39" t="str">
        <f>IFERROR(__xludf.DUMMYFUNCTION("""COMPUTED_VALUE"""),"")</f>
        <v/>
      </c>
      <c r="H74" s="39">
        <f>IFERROR(__xludf.DUMMYFUNCTION("""COMPUTED_VALUE"""),11.0)</f>
        <v>11</v>
      </c>
      <c r="I74" s="39" t="str">
        <f>IFERROR(__xludf.DUMMYFUNCTION("""COMPUTED_VALUE"""),"")</f>
        <v/>
      </c>
      <c r="J74" s="39" t="str">
        <f>IFERROR(__xludf.DUMMYFUNCTION("""COMPUTED_VALUE"""),"field-list")</f>
        <v>field-list</v>
      </c>
      <c r="K74" s="39" t="str">
        <f>IFERROR(__xludf.DUMMYFUNCTION("""COMPUTED_VALUE"""),"")</f>
        <v/>
      </c>
      <c r="L74" s="37" t="str">
        <f>IFERROR(__xludf.DUMMYFUNCTION("""COMPUTED_VALUE"""),"")</f>
        <v/>
      </c>
      <c r="M74" s="37" t="str">
        <f>IFERROR(__xludf.DUMMYFUNCTION("""COMPUTED_VALUE"""),"")</f>
        <v/>
      </c>
      <c r="N74" s="40" t="str">
        <f>IFERROR(__xludf.DUMMYFUNCTION("""COMPUTED_VALUE"""),"")</f>
        <v/>
      </c>
      <c r="O74" s="39" t="str">
        <f>IFERROR(__xludf.DUMMYFUNCTION("""COMPUTED_VALUE"""),"")</f>
        <v/>
      </c>
      <c r="P74" s="39" t="str">
        <f>IFERROR(__xludf.DUMMYFUNCTION("""COMPUTED_VALUE"""),"")</f>
        <v/>
      </c>
      <c r="Q74" s="39" t="str">
        <f>IFERROR(__xludf.DUMMYFUNCTION("""COMPUTED_VALUE"""),"")</f>
        <v/>
      </c>
      <c r="R74" s="39" t="str">
        <f>IFERROR(__xludf.DUMMYFUNCTION("""COMPUTED_VALUE"""),"")</f>
        <v/>
      </c>
      <c r="S74" s="39" t="str">
        <f>IFERROR(__xludf.DUMMYFUNCTION("""COMPUTED_VALUE"""),"")</f>
        <v/>
      </c>
      <c r="T74" s="39" t="str">
        <f>IFERROR(__xludf.DUMMYFUNCTION("""COMPUTED_VALUE"""),"")</f>
        <v/>
      </c>
      <c r="U74" s="39" t="str">
        <f>IFERROR(__xludf.DUMMYFUNCTION("""COMPUTED_VALUE"""),"")</f>
        <v/>
      </c>
      <c r="V74" s="39" t="str">
        <f>IFERROR(__xludf.DUMMYFUNCTION("""COMPUTED_VALUE"""),"")</f>
        <v/>
      </c>
      <c r="W74" s="39" t="str">
        <f>IFERROR(__xludf.DUMMYFUNCTION("""COMPUTED_VALUE"""),"")</f>
        <v/>
      </c>
      <c r="X74" s="39" t="str">
        <f>IFERROR(__xludf.DUMMYFUNCTION("""COMPUTED_VALUE"""),"1_presence_")</f>
        <v>1_presence_</v>
      </c>
      <c r="Y74" s="39" t="str">
        <f>IFERROR(__xludf.DUMMYFUNCTION("""COMPUTED_VALUE"""),"No")</f>
        <v>No</v>
      </c>
      <c r="Z74" s="39" t="str">
        <f>IFERROR(__xludf.DUMMYFUNCTION("""COMPUTED_VALUE"""),"")</f>
        <v/>
      </c>
      <c r="AA74" s="39" t="str">
        <f>IFERROR(__xludf.DUMMYFUNCTION("""COMPUTED_VALUE"""),"")</f>
        <v/>
      </c>
      <c r="AB74" s="39" t="str">
        <f>IFERROR(__xludf.DUMMYFUNCTION("""COMPUTED_VALUE"""),"")</f>
        <v/>
      </c>
      <c r="AC74" s="39" t="str">
        <f>IFERROR(__xludf.DUMMYFUNCTION("""COMPUTED_VALUE"""),"")</f>
        <v/>
      </c>
      <c r="AD74" s="39" t="str">
        <f>IFERROR(__xludf.DUMMYFUNCTION("""COMPUTED_VALUE"""),"")</f>
        <v/>
      </c>
      <c r="AE74" s="39" t="str">
        <f>IFERROR(__xludf.DUMMYFUNCTION("""COMPUTED_VALUE"""),"")</f>
        <v/>
      </c>
      <c r="AF74" s="39" t="str">
        <f>IFERROR(__xludf.DUMMYFUNCTION("""COMPUTED_VALUE"""),"")</f>
        <v/>
      </c>
      <c r="AG74" s="39" t="str">
        <f>IFERROR(__xludf.DUMMYFUNCTION("""COMPUTED_VALUE"""),"")</f>
        <v/>
      </c>
      <c r="AH74" s="39"/>
      <c r="AI74" s="39"/>
      <c r="AJ74" s="39"/>
      <c r="AK74" s="39"/>
      <c r="AL74" s="39"/>
      <c r="AM74" s="39"/>
      <c r="AN74" s="39"/>
    </row>
    <row r="75" outlineLevel="3">
      <c r="A75" s="39" t="str">
        <f>IFERROR(__xludf.DUMMYFUNCTION("""COMPUTED_VALUE"""),"select_one yes1_no0")</f>
        <v>select_one yes1_no0</v>
      </c>
      <c r="B75" s="39" t="str">
        <f>IFERROR(__xludf.DUMMYFUNCTION("""COMPUTED_VALUE"""),"FourWatClos")</f>
        <v>FourWatClos</v>
      </c>
      <c r="C75" s="39" t="str">
        <f>IFERROR(__xludf.DUMMYFUNCTION("""COMPUTED_VALUE"""),"3. At least four water closet functional latrines/toilets (either the flushable squatting closet or the sitting closet) two for staff: Male and female, two for patients: Male and female")</f>
        <v>3. At least four water closet functional latrines/toilets (either the flushable squatting closet or the sitting closet) two for staff: Male and female, two for patients: Male and female</v>
      </c>
      <c r="D75" s="39" t="str">
        <f>IFERROR(__xludf.DUMMYFUNCTION("""COMPUTED_VALUE"""),"")</f>
        <v/>
      </c>
      <c r="E75" s="39" t="str">
        <f>IFERROR(__xludf.DUMMYFUNCTION("""COMPUTED_VALUE"""),"")</f>
        <v/>
      </c>
      <c r="F75" s="39">
        <f>IFERROR(__xludf.DUMMYFUNCTION("""COMPUTED_VALUE"""),75.0)</f>
        <v>75</v>
      </c>
      <c r="G75" s="39">
        <f>IFERROR(__xludf.DUMMYFUNCTION("""COMPUTED_VALUE"""),1.0)</f>
        <v>1</v>
      </c>
      <c r="H75" s="39">
        <f>IFERROR(__xludf.DUMMYFUNCTION("""COMPUTED_VALUE"""),11.0)</f>
        <v>11</v>
      </c>
      <c r="I75" s="39" t="str">
        <f>IFERROR(__xludf.DUMMYFUNCTION("""COMPUTED_VALUE"""),"")</f>
        <v/>
      </c>
      <c r="J75" s="39" t="str">
        <f>IFERROR(__xludf.DUMMYFUNCTION("""COMPUTED_VALUE"""),"")</f>
        <v/>
      </c>
      <c r="K75" s="39" t="b">
        <f>IFERROR(__xludf.DUMMYFUNCTION("""COMPUTED_VALUE"""),TRUE)</f>
        <v>1</v>
      </c>
      <c r="L75" s="37" t="str">
        <f>IFERROR(__xludf.DUMMYFUNCTION("""COMPUTED_VALUE"""),"")</f>
        <v/>
      </c>
      <c r="M75" s="37" t="str">
        <f>IFERROR(__xludf.DUMMYFUNCTION("""COMPUTED_VALUE"""),"")</f>
        <v/>
      </c>
      <c r="N75" s="40" t="str">
        <f>IFERROR(__xludf.DUMMYFUNCTION("""COMPUTED_VALUE"""),"")</f>
        <v/>
      </c>
      <c r="O75" s="39" t="str">
        <f>IFERROR(__xludf.DUMMYFUNCTION("""COMPUTED_VALUE"""),"")</f>
        <v/>
      </c>
      <c r="P75" s="39" t="str">
        <f>IFERROR(__xludf.DUMMYFUNCTION("""COMPUTED_VALUE"""),"")</f>
        <v/>
      </c>
      <c r="Q75" s="39" t="str">
        <f>IFERROR(__xludf.DUMMYFUNCTION("""COMPUTED_VALUE"""),"")</f>
        <v/>
      </c>
      <c r="R75" s="39" t="str">
        <f>IFERROR(__xludf.DUMMYFUNCTION("""COMPUTED_VALUE"""),"")</f>
        <v/>
      </c>
      <c r="S75" s="39" t="str">
        <f>IFERROR(__xludf.DUMMYFUNCTION("""COMPUTED_VALUE"""),"")</f>
        <v/>
      </c>
      <c r="T75" s="39" t="str">
        <f>IFERROR(__xludf.DUMMYFUNCTION("""COMPUTED_VALUE"""),"")</f>
        <v/>
      </c>
      <c r="U75" s="39" t="str">
        <f>IFERROR(__xludf.DUMMYFUNCTION("""COMPUTED_VALUE"""),"")</f>
        <v/>
      </c>
      <c r="V75" s="39" t="str">
        <f>IFERROR(__xludf.DUMMYFUNCTION("""COMPUTED_VALUE"""),"")</f>
        <v/>
      </c>
      <c r="W75" s="39" t="str">
        <f>IFERROR(__xludf.DUMMYFUNCTION("""COMPUTED_VALUE"""),"")</f>
        <v/>
      </c>
      <c r="X75" s="39" t="str">
        <f>IFERROR(__xludf.DUMMYFUNCTION("""COMPUTED_VALUE"""),"at_least_fo")</f>
        <v>at_least_fo</v>
      </c>
      <c r="Y75" s="39" t="str">
        <f>IFERROR(__xludf.DUMMYFUNCTION("""COMPUTED_VALUE"""),"Yes")</f>
        <v>Yes</v>
      </c>
      <c r="Z75" s="39" t="str">
        <f>IFERROR(__xludf.DUMMYFUNCTION("""COMPUTED_VALUE"""),"yes1_no0")</f>
        <v>yes1_no0</v>
      </c>
      <c r="AA75" s="39" t="str">
        <f>IFERROR(__xludf.DUMMYFUNCTION("""COMPUTED_VALUE"""),"yes1no00000")</f>
        <v>yes1no00000</v>
      </c>
      <c r="AB75" s="39" t="str">
        <f>IFERROR(__xludf.DUMMYFUNCTION("""COMPUTED_VALUE"""),"INTEGER_ZERO_OR_POSITIVE")</f>
        <v>INTEGER_ZERO_OR_POSITIVE</v>
      </c>
      <c r="AC75" s="39" t="str">
        <f>IFERROR(__xludf.DUMMYFUNCTION("""COMPUTED_VALUE"""),"")</f>
        <v/>
      </c>
      <c r="AD75" s="39" t="str">
        <f>IFERROR(__xludf.DUMMYFUNCTION("""COMPUTED_VALUE"""),"INTEGER_ZERO_OR_POSITIVE")</f>
        <v>INTEGER_ZERO_OR_POSITIVE</v>
      </c>
      <c r="AE75" s="39" t="str">
        <f>IFERROR(__xludf.DUMMYFUNCTION("""COMPUTED_VALUE"""),"SUM")</f>
        <v>SUM</v>
      </c>
      <c r="AF75" s="39" t="b">
        <f>IFERROR(__xludf.DUMMYFUNCTION("""COMPUTED_VALUE"""),TRUE)</f>
        <v>1</v>
      </c>
      <c r="AG75" s="39" t="str">
        <f>IFERROR(__xludf.DUMMYFUNCTION("""COMPUTED_VALUE"""),"Yes + Yes + Yes + Yes + Yes")</f>
        <v>Yes + Yes + Yes + Yes + Yes</v>
      </c>
      <c r="AH75" s="39"/>
      <c r="AI75" s="39"/>
      <c r="AJ75" s="39"/>
      <c r="AK75" s="39"/>
      <c r="AL75" s="39"/>
      <c r="AM75" s="39"/>
      <c r="AN75" s="39"/>
    </row>
    <row r="76" outlineLevel="2">
      <c r="A76" s="39" t="str">
        <f>IFERROR(__xludf.DUMMYFUNCTION("""COMPUTED_VALUE"""),"select_one yes0p5_no0")</f>
        <v>select_one yes0p5_no0</v>
      </c>
      <c r="B76" s="39" t="str">
        <f>IFERROR(__xludf.DUMMYFUNCTION("""COMPUTED_VALUE"""),"WitoutFlorF")</f>
        <v>WitoutFlorF</v>
      </c>
      <c r="C76" s="39" t="str">
        <f>IFERROR(__xludf.DUMMYFUNCTION("""COMPUTED_VALUE"""),"4. Floor without fissures")</f>
        <v>4. Floor without fissures</v>
      </c>
      <c r="D76" s="39" t="str">
        <f>IFERROR(__xludf.DUMMYFUNCTION("""COMPUTED_VALUE"""),"")</f>
        <v/>
      </c>
      <c r="E76" s="39" t="str">
        <f>IFERROR(__xludf.DUMMYFUNCTION("""COMPUTED_VALUE"""),"")</f>
        <v/>
      </c>
      <c r="F76" s="39">
        <f>IFERROR(__xludf.DUMMYFUNCTION("""COMPUTED_VALUE"""),76.0)</f>
        <v>76</v>
      </c>
      <c r="G76" s="39">
        <f>IFERROR(__xludf.DUMMYFUNCTION("""COMPUTED_VALUE"""),0.5)</f>
        <v>0.5</v>
      </c>
      <c r="H76" s="39">
        <f>IFERROR(__xludf.DUMMYFUNCTION("""COMPUTED_VALUE"""),11.0)</f>
        <v>11</v>
      </c>
      <c r="I76" s="39" t="str">
        <f>IFERROR(__xludf.DUMMYFUNCTION("""COMPUTED_VALUE"""),"")</f>
        <v/>
      </c>
      <c r="J76" s="39" t="str">
        <f>IFERROR(__xludf.DUMMYFUNCTION("""COMPUTED_VALUE"""),"")</f>
        <v/>
      </c>
      <c r="K76" s="39" t="b">
        <f>IFERROR(__xludf.DUMMYFUNCTION("""COMPUTED_VALUE"""),TRUE)</f>
        <v>1</v>
      </c>
      <c r="L76" s="37" t="str">
        <f>IFERROR(__xludf.DUMMYFUNCTION("""COMPUTED_VALUE"""),"")</f>
        <v/>
      </c>
      <c r="M76" s="37" t="str">
        <f>IFERROR(__xludf.DUMMYFUNCTION("""COMPUTED_VALUE"""),"")</f>
        <v/>
      </c>
      <c r="N76" s="40" t="str">
        <f>IFERROR(__xludf.DUMMYFUNCTION("""COMPUTED_VALUE"""),"")</f>
        <v/>
      </c>
      <c r="O76" s="39" t="str">
        <f>IFERROR(__xludf.DUMMYFUNCTION("""COMPUTED_VALUE"""),"")</f>
        <v/>
      </c>
      <c r="P76" s="39" t="str">
        <f>IFERROR(__xludf.DUMMYFUNCTION("""COMPUTED_VALUE"""),"")</f>
        <v/>
      </c>
      <c r="Q76" s="39" t="str">
        <f>IFERROR(__xludf.DUMMYFUNCTION("""COMPUTED_VALUE"""),"")</f>
        <v/>
      </c>
      <c r="R76" s="39" t="str">
        <f>IFERROR(__xludf.DUMMYFUNCTION("""COMPUTED_VALUE"""),"")</f>
        <v/>
      </c>
      <c r="S76" s="39" t="str">
        <f>IFERROR(__xludf.DUMMYFUNCTION("""COMPUTED_VALUE"""),"")</f>
        <v/>
      </c>
      <c r="T76" s="39" t="str">
        <f>IFERROR(__xludf.DUMMYFUNCTION("""COMPUTED_VALUE"""),"")</f>
        <v/>
      </c>
      <c r="U76" s="39" t="str">
        <f>IFERROR(__xludf.DUMMYFUNCTION("""COMPUTED_VALUE"""),"")</f>
        <v/>
      </c>
      <c r="V76" s="39" t="str">
        <f>IFERROR(__xludf.DUMMYFUNCTION("""COMPUTED_VALUE"""),"")</f>
        <v/>
      </c>
      <c r="W76" s="39" t="str">
        <f>IFERROR(__xludf.DUMMYFUNCTION("""COMPUTED_VALUE"""),"")</f>
        <v/>
      </c>
      <c r="X76" s="39" t="str">
        <f>IFERROR(__xludf.DUMMYFUNCTION("""COMPUTED_VALUE"""),"floor_witho")</f>
        <v>floor_witho</v>
      </c>
      <c r="Y76" s="39" t="str">
        <f>IFERROR(__xludf.DUMMYFUNCTION("""COMPUTED_VALUE"""),"Yes")</f>
        <v>Yes</v>
      </c>
      <c r="Z76" s="39" t="str">
        <f>IFERROR(__xludf.DUMMYFUNCTION("""COMPUTED_VALUE"""),"yes0p5_no0")</f>
        <v>yes0p5_no0</v>
      </c>
      <c r="AA76" s="39" t="str">
        <f>IFERROR(__xludf.DUMMYFUNCTION("""COMPUTED_VALUE"""),"yes0p5no000")</f>
        <v>yes0p5no000</v>
      </c>
      <c r="AB76" s="39" t="str">
        <f>IFERROR(__xludf.DUMMYFUNCTION("""COMPUTED_VALUE"""),"NUMBER")</f>
        <v>NUMBER</v>
      </c>
      <c r="AC76" s="39" t="str">
        <f>IFERROR(__xludf.DUMMYFUNCTION("""COMPUTED_VALUE"""),"")</f>
        <v/>
      </c>
      <c r="AD76" s="39" t="str">
        <f>IFERROR(__xludf.DUMMYFUNCTION("""COMPUTED_VALUE"""),"NUMBER")</f>
        <v>NUMBER</v>
      </c>
      <c r="AE76" s="39" t="str">
        <f>IFERROR(__xludf.DUMMYFUNCTION("""COMPUTED_VALUE"""),"SUM")</f>
        <v>SUM</v>
      </c>
      <c r="AF76" s="39" t="b">
        <f>IFERROR(__xludf.DUMMYFUNCTION("""COMPUTED_VALUE"""),TRUE)</f>
        <v>1</v>
      </c>
      <c r="AG76" s="39" t="str">
        <f>IFERROR(__xludf.DUMMYFUNCTION("""COMPUTED_VALUE"""),"")</f>
        <v/>
      </c>
      <c r="AH76" s="39"/>
      <c r="AI76" s="39"/>
      <c r="AJ76" s="39"/>
      <c r="AK76" s="39"/>
      <c r="AL76" s="39"/>
      <c r="AM76" s="39"/>
      <c r="AN76" s="39"/>
    </row>
    <row r="77" outlineLevel="2">
      <c r="A77" s="39" t="str">
        <f>IFERROR(__xludf.DUMMYFUNCTION("""COMPUTED_VALUE"""),"select_one yes0p5_no0")</f>
        <v>select_one yes0p5_no0</v>
      </c>
      <c r="B77" s="39" t="str">
        <f>IFERROR(__xludf.DUMMYFUNCTION("""COMPUTED_VALUE"""),"WitoutFecal")</f>
        <v>WitoutFecal</v>
      </c>
      <c r="C77" s="39" t="str">
        <f>IFERROR(__xludf.DUMMYFUNCTION("""COMPUTED_VALUE"""),"5. Recently cleaned without visible fecal matter")</f>
        <v>5. Recently cleaned without visible fecal matter</v>
      </c>
      <c r="D77" s="39" t="str">
        <f>IFERROR(__xludf.DUMMYFUNCTION("""COMPUTED_VALUE"""),"")</f>
        <v/>
      </c>
      <c r="E77" s="39" t="str">
        <f>IFERROR(__xludf.DUMMYFUNCTION("""COMPUTED_VALUE"""),"")</f>
        <v/>
      </c>
      <c r="F77" s="39">
        <f>IFERROR(__xludf.DUMMYFUNCTION("""COMPUTED_VALUE"""),77.0)</f>
        <v>77</v>
      </c>
      <c r="G77" s="39">
        <f>IFERROR(__xludf.DUMMYFUNCTION("""COMPUTED_VALUE"""),0.5)</f>
        <v>0.5</v>
      </c>
      <c r="H77" s="39">
        <f>IFERROR(__xludf.DUMMYFUNCTION("""COMPUTED_VALUE"""),11.0)</f>
        <v>11</v>
      </c>
      <c r="I77" s="39" t="str">
        <f>IFERROR(__xludf.DUMMYFUNCTION("""COMPUTED_VALUE"""),"")</f>
        <v/>
      </c>
      <c r="J77" s="39" t="str">
        <f>IFERROR(__xludf.DUMMYFUNCTION("""COMPUTED_VALUE"""),"")</f>
        <v/>
      </c>
      <c r="K77" s="39" t="b">
        <f>IFERROR(__xludf.DUMMYFUNCTION("""COMPUTED_VALUE"""),TRUE)</f>
        <v>1</v>
      </c>
      <c r="L77" s="37" t="str">
        <f>IFERROR(__xludf.DUMMYFUNCTION("""COMPUTED_VALUE"""),"")</f>
        <v/>
      </c>
      <c r="M77" s="37" t="str">
        <f>IFERROR(__xludf.DUMMYFUNCTION("""COMPUTED_VALUE"""),"")</f>
        <v/>
      </c>
      <c r="N77" s="40" t="str">
        <f>IFERROR(__xludf.DUMMYFUNCTION("""COMPUTED_VALUE"""),"")</f>
        <v/>
      </c>
      <c r="O77" s="39" t="str">
        <f>IFERROR(__xludf.DUMMYFUNCTION("""COMPUTED_VALUE"""),"")</f>
        <v/>
      </c>
      <c r="P77" s="39" t="str">
        <f>IFERROR(__xludf.DUMMYFUNCTION("""COMPUTED_VALUE"""),"")</f>
        <v/>
      </c>
      <c r="Q77" s="39" t="str">
        <f>IFERROR(__xludf.DUMMYFUNCTION("""COMPUTED_VALUE"""),"")</f>
        <v/>
      </c>
      <c r="R77" s="39" t="str">
        <f>IFERROR(__xludf.DUMMYFUNCTION("""COMPUTED_VALUE"""),"")</f>
        <v/>
      </c>
      <c r="S77" s="39" t="str">
        <f>IFERROR(__xludf.DUMMYFUNCTION("""COMPUTED_VALUE"""),"")</f>
        <v/>
      </c>
      <c r="T77" s="39" t="str">
        <f>IFERROR(__xludf.DUMMYFUNCTION("""COMPUTED_VALUE"""),"")</f>
        <v/>
      </c>
      <c r="U77" s="39" t="str">
        <f>IFERROR(__xludf.DUMMYFUNCTION("""COMPUTED_VALUE"""),"")</f>
        <v/>
      </c>
      <c r="V77" s="39" t="str">
        <f>IFERROR(__xludf.DUMMYFUNCTION("""COMPUTED_VALUE"""),"")</f>
        <v/>
      </c>
      <c r="W77" s="39" t="str">
        <f>IFERROR(__xludf.DUMMYFUNCTION("""COMPUTED_VALUE"""),"")</f>
        <v/>
      </c>
      <c r="X77" s="39" t="str">
        <f>IFERROR(__xludf.DUMMYFUNCTION("""COMPUTED_VALUE"""),"recently_cl")</f>
        <v>recently_cl</v>
      </c>
      <c r="Y77" s="39" t="str">
        <f>IFERROR(__xludf.DUMMYFUNCTION("""COMPUTED_VALUE"""),"Yes")</f>
        <v>Yes</v>
      </c>
      <c r="Z77" s="39" t="str">
        <f>IFERROR(__xludf.DUMMYFUNCTION("""COMPUTED_VALUE"""),"yes0p5_no0")</f>
        <v>yes0p5_no0</v>
      </c>
      <c r="AA77" s="39" t="str">
        <f>IFERROR(__xludf.DUMMYFUNCTION("""COMPUTED_VALUE"""),"yes0p5no000")</f>
        <v>yes0p5no000</v>
      </c>
      <c r="AB77" s="39" t="str">
        <f>IFERROR(__xludf.DUMMYFUNCTION("""COMPUTED_VALUE"""),"NUMBER")</f>
        <v>NUMBER</v>
      </c>
      <c r="AC77" s="39" t="str">
        <f>IFERROR(__xludf.DUMMYFUNCTION("""COMPUTED_VALUE"""),"")</f>
        <v/>
      </c>
      <c r="AD77" s="39" t="str">
        <f>IFERROR(__xludf.DUMMYFUNCTION("""COMPUTED_VALUE"""),"NUMBER")</f>
        <v>NUMBER</v>
      </c>
      <c r="AE77" s="39" t="str">
        <f>IFERROR(__xludf.DUMMYFUNCTION("""COMPUTED_VALUE"""),"SUM")</f>
        <v>SUM</v>
      </c>
      <c r="AF77" s="39" t="b">
        <f>IFERROR(__xludf.DUMMYFUNCTION("""COMPUTED_VALUE"""),TRUE)</f>
        <v>1</v>
      </c>
      <c r="AG77" s="39" t="str">
        <f>IFERROR(__xludf.DUMMYFUNCTION("""COMPUTED_VALUE"""),"")</f>
        <v/>
      </c>
      <c r="AH77" s="39"/>
      <c r="AI77" s="39"/>
      <c r="AJ77" s="39"/>
      <c r="AK77" s="39"/>
      <c r="AL77" s="39"/>
      <c r="AM77" s="39"/>
      <c r="AN77" s="39"/>
    </row>
    <row r="78" outlineLevel="3">
      <c r="A78" s="39" t="str">
        <f>IFERROR(__xludf.DUMMYFUNCTION("""COMPUTED_VALUE"""),"select_one yes0p5_no0")</f>
        <v>select_one yes0p5_no0</v>
      </c>
      <c r="B78" s="39" t="str">
        <f>IFERROR(__xludf.DUMMYFUNCTION("""COMPUTED_VALUE"""),"DoorLockRof")</f>
        <v>DoorLockRof</v>
      </c>
      <c r="C78" s="39" t="str">
        <f>IFERROR(__xludf.DUMMYFUNCTION("""COMPUTED_VALUE"""),"6. Door lockable from the inside, ceiling and super structure with roofing, without flies and no smell")</f>
        <v>6. Door lockable from the inside, ceiling and super structure with roofing, without flies and no smell</v>
      </c>
      <c r="D78" s="39" t="str">
        <f>IFERROR(__xludf.DUMMYFUNCTION("""COMPUTED_VALUE"""),"")</f>
        <v/>
      </c>
      <c r="E78" s="39" t="str">
        <f>IFERROR(__xludf.DUMMYFUNCTION("""COMPUTED_VALUE"""),"")</f>
        <v/>
      </c>
      <c r="F78" s="39">
        <f>IFERROR(__xludf.DUMMYFUNCTION("""COMPUTED_VALUE"""),78.0)</f>
        <v>78</v>
      </c>
      <c r="G78" s="39">
        <f>IFERROR(__xludf.DUMMYFUNCTION("""COMPUTED_VALUE"""),0.5)</f>
        <v>0.5</v>
      </c>
      <c r="H78" s="39">
        <f>IFERROR(__xludf.DUMMYFUNCTION("""COMPUTED_VALUE"""),11.0)</f>
        <v>11</v>
      </c>
      <c r="I78" s="39" t="str">
        <f>IFERROR(__xludf.DUMMYFUNCTION("""COMPUTED_VALUE"""),"")</f>
        <v/>
      </c>
      <c r="J78" s="39" t="str">
        <f>IFERROR(__xludf.DUMMYFUNCTION("""COMPUTED_VALUE"""),"")</f>
        <v/>
      </c>
      <c r="K78" s="39" t="b">
        <f>IFERROR(__xludf.DUMMYFUNCTION("""COMPUTED_VALUE"""),TRUE)</f>
        <v>1</v>
      </c>
      <c r="L78" s="37" t="str">
        <f>IFERROR(__xludf.DUMMYFUNCTION("""COMPUTED_VALUE"""),"")</f>
        <v/>
      </c>
      <c r="M78" s="37" t="str">
        <f>IFERROR(__xludf.DUMMYFUNCTION("""COMPUTED_VALUE"""),"")</f>
        <v/>
      </c>
      <c r="N78" s="40" t="str">
        <f>IFERROR(__xludf.DUMMYFUNCTION("""COMPUTED_VALUE"""),"")</f>
        <v/>
      </c>
      <c r="O78" s="39" t="str">
        <f>IFERROR(__xludf.DUMMYFUNCTION("""COMPUTED_VALUE"""),"")</f>
        <v/>
      </c>
      <c r="P78" s="39" t="str">
        <f>IFERROR(__xludf.DUMMYFUNCTION("""COMPUTED_VALUE"""),"")</f>
        <v/>
      </c>
      <c r="Q78" s="39" t="str">
        <f>IFERROR(__xludf.DUMMYFUNCTION("""COMPUTED_VALUE"""),"")</f>
        <v/>
      </c>
      <c r="R78" s="39" t="str">
        <f>IFERROR(__xludf.DUMMYFUNCTION("""COMPUTED_VALUE"""),"")</f>
        <v/>
      </c>
      <c r="S78" s="39" t="str">
        <f>IFERROR(__xludf.DUMMYFUNCTION("""COMPUTED_VALUE"""),"")</f>
        <v/>
      </c>
      <c r="T78" s="39" t="str">
        <f>IFERROR(__xludf.DUMMYFUNCTION("""COMPUTED_VALUE"""),"")</f>
        <v/>
      </c>
      <c r="U78" s="39" t="str">
        <f>IFERROR(__xludf.DUMMYFUNCTION("""COMPUTED_VALUE"""),"")</f>
        <v/>
      </c>
      <c r="V78" s="39" t="str">
        <f>IFERROR(__xludf.DUMMYFUNCTION("""COMPUTED_VALUE"""),"")</f>
        <v/>
      </c>
      <c r="W78" s="39" t="str">
        <f>IFERROR(__xludf.DUMMYFUNCTION("""COMPUTED_VALUE"""),"")</f>
        <v/>
      </c>
      <c r="X78" s="39" t="str">
        <f>IFERROR(__xludf.DUMMYFUNCTION("""COMPUTED_VALUE"""),"door_lockab")</f>
        <v>door_lockab</v>
      </c>
      <c r="Y78" s="39" t="str">
        <f>IFERROR(__xludf.DUMMYFUNCTION("""COMPUTED_VALUE"""),"Yes")</f>
        <v>Yes</v>
      </c>
      <c r="Z78" s="39" t="str">
        <f>IFERROR(__xludf.DUMMYFUNCTION("""COMPUTED_VALUE"""),"yes0p5_no0")</f>
        <v>yes0p5_no0</v>
      </c>
      <c r="AA78" s="39" t="str">
        <f>IFERROR(__xludf.DUMMYFUNCTION("""COMPUTED_VALUE"""),"yes0p5no000")</f>
        <v>yes0p5no000</v>
      </c>
      <c r="AB78" s="39" t="str">
        <f>IFERROR(__xludf.DUMMYFUNCTION("""COMPUTED_VALUE"""),"NUMBER")</f>
        <v>NUMBER</v>
      </c>
      <c r="AC78" s="39" t="str">
        <f>IFERROR(__xludf.DUMMYFUNCTION("""COMPUTED_VALUE"""),"")</f>
        <v/>
      </c>
      <c r="AD78" s="39" t="str">
        <f>IFERROR(__xludf.DUMMYFUNCTION("""COMPUTED_VALUE"""),"NUMBER")</f>
        <v>NUMBER</v>
      </c>
      <c r="AE78" s="39" t="str">
        <f>IFERROR(__xludf.DUMMYFUNCTION("""COMPUTED_VALUE"""),"SUM")</f>
        <v>SUM</v>
      </c>
      <c r="AF78" s="39" t="b">
        <f>IFERROR(__xludf.DUMMYFUNCTION("""COMPUTED_VALUE"""),TRUE)</f>
        <v>1</v>
      </c>
      <c r="AG78" s="39" t="str">
        <f>IFERROR(__xludf.DUMMYFUNCTION("""COMPUTED_VALUE"""),"")</f>
        <v/>
      </c>
      <c r="AH78" s="39"/>
      <c r="AI78" s="39"/>
      <c r="AJ78" s="39"/>
      <c r="AK78" s="39"/>
      <c r="AL78" s="39"/>
      <c r="AM78" s="39"/>
      <c r="AN78" s="39"/>
    </row>
    <row r="79" outlineLevel="3">
      <c r="A79" s="36" t="str">
        <f>IFERROR(__xludf.DUMMYFUNCTION("""COMPUTED_VALUE"""),"select_one yes0p5_no0")</f>
        <v>select_one yes0p5_no0</v>
      </c>
      <c r="B79" s="36" t="str">
        <f>IFERROR(__xludf.DUMMYFUNCTION("""COMPUTED_VALUE"""),"Disinfectan")</f>
        <v>Disinfectan</v>
      </c>
      <c r="C79" s="36" t="str">
        <f>IFERROR(__xludf.DUMMYFUNCTION("""COMPUTED_VALUE"""),"7. Proof of use of bleach used as a disinfectant (eg jik, hypo, etc)")</f>
        <v>7. Proof of use of bleach used as a disinfectant (eg jik, hypo, etc)</v>
      </c>
      <c r="D79" s="36" t="str">
        <f>IFERROR(__xludf.DUMMYFUNCTION("""COMPUTED_VALUE"""),"")</f>
        <v/>
      </c>
      <c r="E79" s="36" t="str">
        <f>IFERROR(__xludf.DUMMYFUNCTION("""COMPUTED_VALUE"""),"")</f>
        <v/>
      </c>
      <c r="F79" s="36">
        <f>IFERROR(__xludf.DUMMYFUNCTION("""COMPUTED_VALUE"""),79.0)</f>
        <v>79</v>
      </c>
      <c r="G79" s="36">
        <f>IFERROR(__xludf.DUMMYFUNCTION("""COMPUTED_VALUE"""),0.5)</f>
        <v>0.5</v>
      </c>
      <c r="H79" s="36">
        <f>IFERROR(__xludf.DUMMYFUNCTION("""COMPUTED_VALUE"""),11.0)</f>
        <v>11</v>
      </c>
      <c r="I79" s="36" t="str">
        <f>IFERROR(__xludf.DUMMYFUNCTION("""COMPUTED_VALUE"""),"")</f>
        <v/>
      </c>
      <c r="J79" s="36" t="str">
        <f>IFERROR(__xludf.DUMMYFUNCTION("""COMPUTED_VALUE"""),"")</f>
        <v/>
      </c>
      <c r="K79" s="36" t="b">
        <f>IFERROR(__xludf.DUMMYFUNCTION("""COMPUTED_VALUE"""),TRUE)</f>
        <v>1</v>
      </c>
      <c r="L79" s="37" t="str">
        <f>IFERROR(__xludf.DUMMYFUNCTION("""COMPUTED_VALUE"""),"")</f>
        <v/>
      </c>
      <c r="M79" s="37" t="str">
        <f>IFERROR(__xludf.DUMMYFUNCTION("""COMPUTED_VALUE"""),"")</f>
        <v/>
      </c>
      <c r="N79" s="38" t="str">
        <f>IFERROR(__xludf.DUMMYFUNCTION("""COMPUTED_VALUE"""),"")</f>
        <v/>
      </c>
      <c r="O79" s="36" t="str">
        <f>IFERROR(__xludf.DUMMYFUNCTION("""COMPUTED_VALUE"""),"")</f>
        <v/>
      </c>
      <c r="P79" s="36" t="str">
        <f>IFERROR(__xludf.DUMMYFUNCTION("""COMPUTED_VALUE"""),"")</f>
        <v/>
      </c>
      <c r="Q79" s="36" t="str">
        <f>IFERROR(__xludf.DUMMYFUNCTION("""COMPUTED_VALUE"""),"")</f>
        <v/>
      </c>
      <c r="R79" s="36" t="str">
        <f>IFERROR(__xludf.DUMMYFUNCTION("""COMPUTED_VALUE"""),"")</f>
        <v/>
      </c>
      <c r="S79" s="36" t="str">
        <f>IFERROR(__xludf.DUMMYFUNCTION("""COMPUTED_VALUE"""),"")</f>
        <v/>
      </c>
      <c r="T79" s="36" t="str">
        <f>IFERROR(__xludf.DUMMYFUNCTION("""COMPUTED_VALUE"""),"")</f>
        <v/>
      </c>
      <c r="U79" s="36" t="str">
        <f>IFERROR(__xludf.DUMMYFUNCTION("""COMPUTED_VALUE"""),"")</f>
        <v/>
      </c>
      <c r="V79" s="36" t="str">
        <f>IFERROR(__xludf.DUMMYFUNCTION("""COMPUTED_VALUE"""),"")</f>
        <v/>
      </c>
      <c r="W79" s="36" t="str">
        <f>IFERROR(__xludf.DUMMYFUNCTION("""COMPUTED_VALUE"""),"")</f>
        <v/>
      </c>
      <c r="X79" s="36" t="str">
        <f>IFERROR(__xludf.DUMMYFUNCTION("""COMPUTED_VALUE"""),"proof_of_us")</f>
        <v>proof_of_us</v>
      </c>
      <c r="Y79" s="36" t="str">
        <f>IFERROR(__xludf.DUMMYFUNCTION("""COMPUTED_VALUE"""),"Yes")</f>
        <v>Yes</v>
      </c>
      <c r="Z79" s="36" t="str">
        <f>IFERROR(__xludf.DUMMYFUNCTION("""COMPUTED_VALUE"""),"yes0p5_no0")</f>
        <v>yes0p5_no0</v>
      </c>
      <c r="AA79" s="36" t="str">
        <f>IFERROR(__xludf.DUMMYFUNCTION("""COMPUTED_VALUE"""),"yes0p5no000")</f>
        <v>yes0p5no000</v>
      </c>
      <c r="AB79" s="36" t="str">
        <f>IFERROR(__xludf.DUMMYFUNCTION("""COMPUTED_VALUE"""),"NUMBER")</f>
        <v>NUMBER</v>
      </c>
      <c r="AC79" s="36" t="str">
        <f>IFERROR(__xludf.DUMMYFUNCTION("""COMPUTED_VALUE"""),"")</f>
        <v/>
      </c>
      <c r="AD79" s="36" t="str">
        <f>IFERROR(__xludf.DUMMYFUNCTION("""COMPUTED_VALUE"""),"NUMBER")</f>
        <v>NUMBER</v>
      </c>
      <c r="AE79" s="36" t="str">
        <f>IFERROR(__xludf.DUMMYFUNCTION("""COMPUTED_VALUE"""),"SUM")</f>
        <v>SUM</v>
      </c>
      <c r="AF79" s="36" t="b">
        <f>IFERROR(__xludf.DUMMYFUNCTION("""COMPUTED_VALUE"""),TRUE)</f>
        <v>1</v>
      </c>
      <c r="AG79" s="36" t="str">
        <f>IFERROR(__xludf.DUMMYFUNCTION("""COMPUTED_VALUE"""),"")</f>
        <v/>
      </c>
      <c r="AH79" s="36"/>
      <c r="AI79" s="36"/>
      <c r="AJ79" s="36"/>
      <c r="AK79" s="36"/>
      <c r="AL79" s="36"/>
      <c r="AM79" s="36"/>
      <c r="AN79" s="36"/>
    </row>
    <row r="80" outlineLevel="3">
      <c r="A80" s="45" t="str">
        <f>IFERROR(__xludf.DUMMYFUNCTION("""COMPUTED_VALUE"""),"end_group")</f>
        <v>end_group</v>
      </c>
      <c r="B80" s="45" t="str">
        <f>IFERROR(__xludf.DUMMYFUNCTION("""COMPUTED_VALUE"""),"")</f>
        <v/>
      </c>
      <c r="C80" s="45" t="str">
        <f>IFERROR(__xludf.DUMMYFUNCTION("""COMPUTED_VALUE"""),"")</f>
        <v/>
      </c>
      <c r="D80" s="45" t="str">
        <f>IFERROR(__xludf.DUMMYFUNCTION("""COMPUTED_VALUE"""),"")</f>
        <v/>
      </c>
      <c r="E80" s="45" t="str">
        <f>IFERROR(__xludf.DUMMYFUNCTION("""COMPUTED_VALUE"""),"")</f>
        <v/>
      </c>
      <c r="F80" s="45">
        <f>IFERROR(__xludf.DUMMYFUNCTION("""COMPUTED_VALUE"""),80.0)</f>
        <v>80</v>
      </c>
      <c r="G80" s="45" t="str">
        <f>IFERROR(__xludf.DUMMYFUNCTION("""COMPUTED_VALUE"""),"")</f>
        <v/>
      </c>
      <c r="H80" s="45" t="str">
        <f>IFERROR(__xludf.DUMMYFUNCTION("""COMPUTED_VALUE"""),"")</f>
        <v/>
      </c>
      <c r="I80" s="45" t="str">
        <f>IFERROR(__xludf.DUMMYFUNCTION("""COMPUTED_VALUE"""),"")</f>
        <v/>
      </c>
      <c r="J80" s="45" t="str">
        <f>IFERROR(__xludf.DUMMYFUNCTION("""COMPUTED_VALUE"""),"")</f>
        <v/>
      </c>
      <c r="K80" s="45" t="str">
        <f>IFERROR(__xludf.DUMMYFUNCTION("""COMPUTED_VALUE"""),"")</f>
        <v/>
      </c>
      <c r="L80" s="37" t="str">
        <f>IFERROR(__xludf.DUMMYFUNCTION("""COMPUTED_VALUE"""),"")</f>
        <v/>
      </c>
      <c r="M80" s="37" t="str">
        <f>IFERROR(__xludf.DUMMYFUNCTION("""COMPUTED_VALUE"""),"")</f>
        <v/>
      </c>
      <c r="N80" s="46" t="str">
        <f>IFERROR(__xludf.DUMMYFUNCTION("""COMPUTED_VALUE"""),"")</f>
        <v/>
      </c>
      <c r="O80" s="45" t="str">
        <f>IFERROR(__xludf.DUMMYFUNCTION("""COMPUTED_VALUE"""),"")</f>
        <v/>
      </c>
      <c r="P80" s="45" t="str">
        <f>IFERROR(__xludf.DUMMYFUNCTION("""COMPUTED_VALUE"""),"")</f>
        <v/>
      </c>
      <c r="Q80" s="45" t="str">
        <f>IFERROR(__xludf.DUMMYFUNCTION("""COMPUTED_VALUE"""),"")</f>
        <v/>
      </c>
      <c r="R80" s="45" t="str">
        <f>IFERROR(__xludf.DUMMYFUNCTION("""COMPUTED_VALUE"""),"")</f>
        <v/>
      </c>
      <c r="S80" s="45" t="str">
        <f>IFERROR(__xludf.DUMMYFUNCTION("""COMPUTED_VALUE"""),"")</f>
        <v/>
      </c>
      <c r="T80" s="45" t="str">
        <f>IFERROR(__xludf.DUMMYFUNCTION("""COMPUTED_VALUE"""),"")</f>
        <v/>
      </c>
      <c r="U80" s="45" t="str">
        <f>IFERROR(__xludf.DUMMYFUNCTION("""COMPUTED_VALUE"""),"")</f>
        <v/>
      </c>
      <c r="V80" s="45" t="str">
        <f>IFERROR(__xludf.DUMMYFUNCTION("""COMPUTED_VALUE"""),"")</f>
        <v/>
      </c>
      <c r="W80" s="45" t="str">
        <f>IFERROR(__xludf.DUMMYFUNCTION("""COMPUTED_VALUE"""),"")</f>
        <v/>
      </c>
      <c r="X80" s="45" t="str">
        <f>IFERROR(__xludf.DUMMYFUNCTION("""COMPUTED_VALUE"""),"")</f>
        <v/>
      </c>
      <c r="Y80" s="45" t="str">
        <f>IFERROR(__xludf.DUMMYFUNCTION("""COMPUTED_VALUE"""),"No")</f>
        <v>No</v>
      </c>
      <c r="Z80" s="45" t="str">
        <f>IFERROR(__xludf.DUMMYFUNCTION("""COMPUTED_VALUE"""),"")</f>
        <v/>
      </c>
      <c r="AA80" s="45" t="str">
        <f>IFERROR(__xludf.DUMMYFUNCTION("""COMPUTED_VALUE"""),"")</f>
        <v/>
      </c>
      <c r="AB80" s="45" t="str">
        <f>IFERROR(__xludf.DUMMYFUNCTION("""COMPUTED_VALUE"""),"")</f>
        <v/>
      </c>
      <c r="AC80" s="45" t="str">
        <f>IFERROR(__xludf.DUMMYFUNCTION("""COMPUTED_VALUE"""),"")</f>
        <v/>
      </c>
      <c r="AD80" s="45" t="str">
        <f>IFERROR(__xludf.DUMMYFUNCTION("""COMPUTED_VALUE"""),"")</f>
        <v/>
      </c>
      <c r="AE80" s="45" t="str">
        <f>IFERROR(__xludf.DUMMYFUNCTION("""COMPUTED_VALUE"""),"")</f>
        <v/>
      </c>
      <c r="AF80" s="45" t="str">
        <f>IFERROR(__xludf.DUMMYFUNCTION("""COMPUTED_VALUE"""),"")</f>
        <v/>
      </c>
      <c r="AG80" s="45" t="str">
        <f>IFERROR(__xludf.DUMMYFUNCTION("""COMPUTED_VALUE"""),"")</f>
        <v/>
      </c>
      <c r="AH80" s="45"/>
      <c r="AI80" s="45"/>
      <c r="AJ80" s="45"/>
      <c r="AK80" s="45"/>
      <c r="AL80" s="45"/>
      <c r="AM80" s="45"/>
      <c r="AN80" s="45"/>
    </row>
    <row r="81" outlineLevel="2">
      <c r="A81" s="39" t="str">
        <f>IFERROR(__xludf.DUMMYFUNCTION("""COMPUTED_VALUE"""),"begin_group")</f>
        <v>begin_group</v>
      </c>
      <c r="B81" s="39" t="str">
        <f>IFERROR(__xludf.DUMMYFUNCTION("""COMPUTED_VALUE"""),"PresSufShow")</f>
        <v>PresSufShow</v>
      </c>
      <c r="C81" s="39" t="str">
        <f>IFERROR(__xludf.DUMMYFUNCTION("""COMPUTED_VALUE"""),"5.2 Presence of sufficient showers which are well-maintained")</f>
        <v>5.2 Presence of sufficient showers which are well-maintained</v>
      </c>
      <c r="D81" s="39" t="str">
        <f>IFERROR(__xludf.DUMMYFUNCTION("""COMPUTED_VALUE"""),"")</f>
        <v/>
      </c>
      <c r="E81" s="39" t="str">
        <f>IFERROR(__xludf.DUMMYFUNCTION("""COMPUTED_VALUE"""),"")</f>
        <v/>
      </c>
      <c r="F81" s="39">
        <f>IFERROR(__xludf.DUMMYFUNCTION("""COMPUTED_VALUE"""),81.0)</f>
        <v>81</v>
      </c>
      <c r="G81" s="39" t="str">
        <f>IFERROR(__xludf.DUMMYFUNCTION("""COMPUTED_VALUE"""),"")</f>
        <v/>
      </c>
      <c r="H81" s="39">
        <f>IFERROR(__xludf.DUMMYFUNCTION("""COMPUTED_VALUE"""),11.0)</f>
        <v>11</v>
      </c>
      <c r="I81" s="39" t="str">
        <f>IFERROR(__xludf.DUMMYFUNCTION("""COMPUTED_VALUE"""),"")</f>
        <v/>
      </c>
      <c r="J81" s="39" t="str">
        <f>IFERROR(__xludf.DUMMYFUNCTION("""COMPUTED_VALUE"""),"field-list")</f>
        <v>field-list</v>
      </c>
      <c r="K81" s="39" t="str">
        <f>IFERROR(__xludf.DUMMYFUNCTION("""COMPUTED_VALUE"""),"")</f>
        <v/>
      </c>
      <c r="L81" s="37" t="str">
        <f>IFERROR(__xludf.DUMMYFUNCTION("""COMPUTED_VALUE"""),"")</f>
        <v/>
      </c>
      <c r="M81" s="37" t="str">
        <f>IFERROR(__xludf.DUMMYFUNCTION("""COMPUTED_VALUE"""),"")</f>
        <v/>
      </c>
      <c r="N81" s="40" t="str">
        <f>IFERROR(__xludf.DUMMYFUNCTION("""COMPUTED_VALUE"""),"")</f>
        <v/>
      </c>
      <c r="O81" s="39" t="str">
        <f>IFERROR(__xludf.DUMMYFUNCTION("""COMPUTED_VALUE"""),"")</f>
        <v/>
      </c>
      <c r="P81" s="39" t="str">
        <f>IFERROR(__xludf.DUMMYFUNCTION("""COMPUTED_VALUE"""),"")</f>
        <v/>
      </c>
      <c r="Q81" s="39" t="str">
        <f>IFERROR(__xludf.DUMMYFUNCTION("""COMPUTED_VALUE"""),"")</f>
        <v/>
      </c>
      <c r="R81" s="39" t="str">
        <f>IFERROR(__xludf.DUMMYFUNCTION("""COMPUTED_VALUE"""),"")</f>
        <v/>
      </c>
      <c r="S81" s="39" t="str">
        <f>IFERROR(__xludf.DUMMYFUNCTION("""COMPUTED_VALUE"""),"")</f>
        <v/>
      </c>
      <c r="T81" s="39" t="str">
        <f>IFERROR(__xludf.DUMMYFUNCTION("""COMPUTED_VALUE"""),"")</f>
        <v/>
      </c>
      <c r="U81" s="39" t="str">
        <f>IFERROR(__xludf.DUMMYFUNCTION("""COMPUTED_VALUE"""),"")</f>
        <v/>
      </c>
      <c r="V81" s="39" t="str">
        <f>IFERROR(__xludf.DUMMYFUNCTION("""COMPUTED_VALUE"""),"")</f>
        <v/>
      </c>
      <c r="W81" s="39" t="str">
        <f>IFERROR(__xludf.DUMMYFUNCTION("""COMPUTED_VALUE"""),"")</f>
        <v/>
      </c>
      <c r="X81" s="39" t="str">
        <f>IFERROR(__xludf.DUMMYFUNCTION("""COMPUTED_VALUE"""),"2_presence_")</f>
        <v>2_presence_</v>
      </c>
      <c r="Y81" s="39" t="str">
        <f>IFERROR(__xludf.DUMMYFUNCTION("""COMPUTED_VALUE"""),"No")</f>
        <v>No</v>
      </c>
      <c r="Z81" s="39" t="str">
        <f>IFERROR(__xludf.DUMMYFUNCTION("""COMPUTED_VALUE"""),"")</f>
        <v/>
      </c>
      <c r="AA81" s="39" t="str">
        <f>IFERROR(__xludf.DUMMYFUNCTION("""COMPUTED_VALUE"""),"")</f>
        <v/>
      </c>
      <c r="AB81" s="39" t="str">
        <f>IFERROR(__xludf.DUMMYFUNCTION("""COMPUTED_VALUE"""),"")</f>
        <v/>
      </c>
      <c r="AC81" s="39" t="str">
        <f>IFERROR(__xludf.DUMMYFUNCTION("""COMPUTED_VALUE"""),"")</f>
        <v/>
      </c>
      <c r="AD81" s="39" t="str">
        <f>IFERROR(__xludf.DUMMYFUNCTION("""COMPUTED_VALUE"""),"")</f>
        <v/>
      </c>
      <c r="AE81" s="39" t="str">
        <f>IFERROR(__xludf.DUMMYFUNCTION("""COMPUTED_VALUE"""),"")</f>
        <v/>
      </c>
      <c r="AF81" s="39" t="str">
        <f>IFERROR(__xludf.DUMMYFUNCTION("""COMPUTED_VALUE"""),"")</f>
        <v/>
      </c>
      <c r="AG81" s="39" t="str">
        <f>IFERROR(__xludf.DUMMYFUNCTION("""COMPUTED_VALUE"""),"")</f>
        <v/>
      </c>
      <c r="AH81" s="39"/>
      <c r="AI81" s="39"/>
      <c r="AJ81" s="39"/>
      <c r="AK81" s="39"/>
      <c r="AL81" s="39"/>
      <c r="AM81" s="39"/>
      <c r="AN81" s="39"/>
    </row>
    <row r="82" outlineLevel="2">
      <c r="A82" s="39" t="str">
        <f>IFERROR(__xludf.DUMMYFUNCTION("""COMPUTED_VALUE"""),"select_one yes1_no0")</f>
        <v>select_one yes1_no0</v>
      </c>
      <c r="B82" s="39" t="str">
        <f>IFERROR(__xludf.DUMMYFUNCTION("""COMPUTED_VALUE"""),"TwoBathFaci")</f>
        <v>TwoBathFaci</v>
      </c>
      <c r="C82" s="39" t="str">
        <f>IFERROR(__xludf.DUMMYFUNCTION("""COMPUTED_VALUE"""),"8. At least two bathing facilities (with floor without fissures, Door lockable from the inside, super structure with roofing)")</f>
        <v>8. At least two bathing facilities (with floor without fissures, Door lockable from the inside, super structure with roofing)</v>
      </c>
      <c r="D82" s="39" t="str">
        <f>IFERROR(__xludf.DUMMYFUNCTION("""COMPUTED_VALUE"""),"")</f>
        <v/>
      </c>
      <c r="E82" s="39" t="str">
        <f>IFERROR(__xludf.DUMMYFUNCTION("""COMPUTED_VALUE"""),"")</f>
        <v/>
      </c>
      <c r="F82" s="39">
        <f>IFERROR(__xludf.DUMMYFUNCTION("""COMPUTED_VALUE"""),82.0)</f>
        <v>82</v>
      </c>
      <c r="G82" s="39">
        <f>IFERROR(__xludf.DUMMYFUNCTION("""COMPUTED_VALUE"""),1.0)</f>
        <v>1</v>
      </c>
      <c r="H82" s="39">
        <f>IFERROR(__xludf.DUMMYFUNCTION("""COMPUTED_VALUE"""),11.0)</f>
        <v>11</v>
      </c>
      <c r="I82" s="39" t="str">
        <f>IFERROR(__xludf.DUMMYFUNCTION("""COMPUTED_VALUE"""),"")</f>
        <v/>
      </c>
      <c r="J82" s="39" t="str">
        <f>IFERROR(__xludf.DUMMYFUNCTION("""COMPUTED_VALUE"""),"")</f>
        <v/>
      </c>
      <c r="K82" s="39" t="b">
        <f>IFERROR(__xludf.DUMMYFUNCTION("""COMPUTED_VALUE"""),TRUE)</f>
        <v>1</v>
      </c>
      <c r="L82" s="37" t="str">
        <f>IFERROR(__xludf.DUMMYFUNCTION("""COMPUTED_VALUE"""),"")</f>
        <v/>
      </c>
      <c r="M82" s="37" t="str">
        <f>IFERROR(__xludf.DUMMYFUNCTION("""COMPUTED_VALUE"""),"")</f>
        <v/>
      </c>
      <c r="N82" s="40" t="str">
        <f>IFERROR(__xludf.DUMMYFUNCTION("""COMPUTED_VALUE"""),"")</f>
        <v/>
      </c>
      <c r="O82" s="39" t="str">
        <f>IFERROR(__xludf.DUMMYFUNCTION("""COMPUTED_VALUE"""),"")</f>
        <v/>
      </c>
      <c r="P82" s="39" t="str">
        <f>IFERROR(__xludf.DUMMYFUNCTION("""COMPUTED_VALUE"""),"")</f>
        <v/>
      </c>
      <c r="Q82" s="39" t="str">
        <f>IFERROR(__xludf.DUMMYFUNCTION("""COMPUTED_VALUE"""),"")</f>
        <v/>
      </c>
      <c r="R82" s="39" t="str">
        <f>IFERROR(__xludf.DUMMYFUNCTION("""COMPUTED_VALUE"""),"")</f>
        <v/>
      </c>
      <c r="S82" s="39" t="str">
        <f>IFERROR(__xludf.DUMMYFUNCTION("""COMPUTED_VALUE"""),"")</f>
        <v/>
      </c>
      <c r="T82" s="39" t="str">
        <f>IFERROR(__xludf.DUMMYFUNCTION("""COMPUTED_VALUE"""),"")</f>
        <v/>
      </c>
      <c r="U82" s="39" t="str">
        <f>IFERROR(__xludf.DUMMYFUNCTION("""COMPUTED_VALUE"""),"")</f>
        <v/>
      </c>
      <c r="V82" s="39" t="str">
        <f>IFERROR(__xludf.DUMMYFUNCTION("""COMPUTED_VALUE"""),"")</f>
        <v/>
      </c>
      <c r="W82" s="39" t="str">
        <f>IFERROR(__xludf.DUMMYFUNCTION("""COMPUTED_VALUE"""),"")</f>
        <v/>
      </c>
      <c r="X82" s="39" t="str">
        <f>IFERROR(__xludf.DUMMYFUNCTION("""COMPUTED_VALUE"""),"at_least_tw")</f>
        <v>at_least_tw</v>
      </c>
      <c r="Y82" s="39" t="str">
        <f>IFERROR(__xludf.DUMMYFUNCTION("""COMPUTED_VALUE"""),"Yes")</f>
        <v>Yes</v>
      </c>
      <c r="Z82" s="39" t="str">
        <f>IFERROR(__xludf.DUMMYFUNCTION("""COMPUTED_VALUE"""),"yes1_no0")</f>
        <v>yes1_no0</v>
      </c>
      <c r="AA82" s="39" t="str">
        <f>IFERROR(__xludf.DUMMYFUNCTION("""COMPUTED_VALUE"""),"yes1no00000")</f>
        <v>yes1no00000</v>
      </c>
      <c r="AB82" s="39" t="str">
        <f>IFERROR(__xludf.DUMMYFUNCTION("""COMPUTED_VALUE"""),"INTEGER_ZERO_OR_POSITIVE")</f>
        <v>INTEGER_ZERO_OR_POSITIVE</v>
      </c>
      <c r="AC82" s="39" t="str">
        <f>IFERROR(__xludf.DUMMYFUNCTION("""COMPUTED_VALUE"""),"")</f>
        <v/>
      </c>
      <c r="AD82" s="39" t="str">
        <f>IFERROR(__xludf.DUMMYFUNCTION("""COMPUTED_VALUE"""),"INTEGER_ZERO_OR_POSITIVE")</f>
        <v>INTEGER_ZERO_OR_POSITIVE</v>
      </c>
      <c r="AE82" s="39" t="str">
        <f>IFERROR(__xludf.DUMMYFUNCTION("""COMPUTED_VALUE"""),"SUM")</f>
        <v>SUM</v>
      </c>
      <c r="AF82" s="39" t="b">
        <f>IFERROR(__xludf.DUMMYFUNCTION("""COMPUTED_VALUE"""),TRUE)</f>
        <v>1</v>
      </c>
      <c r="AG82" s="39" t="str">
        <f>IFERROR(__xludf.DUMMYFUNCTION("""COMPUTED_VALUE"""),"Yes + Yes + Yes")</f>
        <v>Yes + Yes + Yes</v>
      </c>
      <c r="AH82" s="39"/>
      <c r="AI82" s="39"/>
      <c r="AJ82" s="39"/>
      <c r="AK82" s="39"/>
      <c r="AL82" s="39"/>
      <c r="AM82" s="39"/>
      <c r="AN82" s="39"/>
    </row>
    <row r="83" outlineLevel="2">
      <c r="A83" s="39" t="str">
        <f>IFERROR(__xludf.DUMMYFUNCTION("""COMPUTED_VALUE"""),"select_one yes0p5_no0")</f>
        <v>select_one yes0p5_no0</v>
      </c>
      <c r="B83" s="39" t="str">
        <f>IFERROR(__xludf.DUMMYFUNCTION("""COMPUTED_VALUE"""),"BatFacWater")</f>
        <v>BatFacWater</v>
      </c>
      <c r="C83" s="39" t="str">
        <f>IFERROR(__xludf.DUMMYFUNCTION("""COMPUTED_VALUE"""),"9. Bathing facility with running water, or container with at the least 20 L of water")</f>
        <v>9. Bathing facility with running water, or container with at the least 20 L of water</v>
      </c>
      <c r="D83" s="39" t="str">
        <f>IFERROR(__xludf.DUMMYFUNCTION("""COMPUTED_VALUE"""),"")</f>
        <v/>
      </c>
      <c r="E83" s="39" t="str">
        <f>IFERROR(__xludf.DUMMYFUNCTION("""COMPUTED_VALUE"""),"")</f>
        <v/>
      </c>
      <c r="F83" s="39">
        <f>IFERROR(__xludf.DUMMYFUNCTION("""COMPUTED_VALUE"""),83.0)</f>
        <v>83</v>
      </c>
      <c r="G83" s="39">
        <f>IFERROR(__xludf.DUMMYFUNCTION("""COMPUTED_VALUE"""),0.5)</f>
        <v>0.5</v>
      </c>
      <c r="H83" s="39">
        <f>IFERROR(__xludf.DUMMYFUNCTION("""COMPUTED_VALUE"""),11.0)</f>
        <v>11</v>
      </c>
      <c r="I83" s="39" t="str">
        <f>IFERROR(__xludf.DUMMYFUNCTION("""COMPUTED_VALUE"""),"")</f>
        <v/>
      </c>
      <c r="J83" s="39" t="str">
        <f>IFERROR(__xludf.DUMMYFUNCTION("""COMPUTED_VALUE"""),"")</f>
        <v/>
      </c>
      <c r="K83" s="39" t="b">
        <f>IFERROR(__xludf.DUMMYFUNCTION("""COMPUTED_VALUE"""),TRUE)</f>
        <v>1</v>
      </c>
      <c r="L83" s="37" t="str">
        <f>IFERROR(__xludf.DUMMYFUNCTION("""COMPUTED_VALUE"""),"")</f>
        <v/>
      </c>
      <c r="M83" s="37" t="str">
        <f>IFERROR(__xludf.DUMMYFUNCTION("""COMPUTED_VALUE"""),"")</f>
        <v/>
      </c>
      <c r="N83" s="40" t="str">
        <f>IFERROR(__xludf.DUMMYFUNCTION("""COMPUTED_VALUE"""),"")</f>
        <v/>
      </c>
      <c r="O83" s="39" t="str">
        <f>IFERROR(__xludf.DUMMYFUNCTION("""COMPUTED_VALUE"""),"")</f>
        <v/>
      </c>
      <c r="P83" s="39" t="str">
        <f>IFERROR(__xludf.DUMMYFUNCTION("""COMPUTED_VALUE"""),"")</f>
        <v/>
      </c>
      <c r="Q83" s="39" t="str">
        <f>IFERROR(__xludf.DUMMYFUNCTION("""COMPUTED_VALUE"""),"")</f>
        <v/>
      </c>
      <c r="R83" s="39" t="str">
        <f>IFERROR(__xludf.DUMMYFUNCTION("""COMPUTED_VALUE"""),"")</f>
        <v/>
      </c>
      <c r="S83" s="39" t="str">
        <f>IFERROR(__xludf.DUMMYFUNCTION("""COMPUTED_VALUE"""),"")</f>
        <v/>
      </c>
      <c r="T83" s="39" t="str">
        <f>IFERROR(__xludf.DUMMYFUNCTION("""COMPUTED_VALUE"""),"")</f>
        <v/>
      </c>
      <c r="U83" s="39" t="str">
        <f>IFERROR(__xludf.DUMMYFUNCTION("""COMPUTED_VALUE"""),"")</f>
        <v/>
      </c>
      <c r="V83" s="39" t="str">
        <f>IFERROR(__xludf.DUMMYFUNCTION("""COMPUTED_VALUE"""),"")</f>
        <v/>
      </c>
      <c r="W83" s="39" t="str">
        <f>IFERROR(__xludf.DUMMYFUNCTION("""COMPUTED_VALUE"""),"")</f>
        <v/>
      </c>
      <c r="X83" s="39" t="str">
        <f>IFERROR(__xludf.DUMMYFUNCTION("""COMPUTED_VALUE"""),"bathing_fac")</f>
        <v>bathing_fac</v>
      </c>
      <c r="Y83" s="39" t="str">
        <f>IFERROR(__xludf.DUMMYFUNCTION("""COMPUTED_VALUE"""),"Yes")</f>
        <v>Yes</v>
      </c>
      <c r="Z83" s="39" t="str">
        <f>IFERROR(__xludf.DUMMYFUNCTION("""COMPUTED_VALUE"""),"yes0p5_no0")</f>
        <v>yes0p5_no0</v>
      </c>
      <c r="AA83" s="39" t="str">
        <f>IFERROR(__xludf.DUMMYFUNCTION("""COMPUTED_VALUE"""),"yes0p5no000")</f>
        <v>yes0p5no000</v>
      </c>
      <c r="AB83" s="39" t="str">
        <f>IFERROR(__xludf.DUMMYFUNCTION("""COMPUTED_VALUE"""),"NUMBER")</f>
        <v>NUMBER</v>
      </c>
      <c r="AC83" s="39" t="str">
        <f>IFERROR(__xludf.DUMMYFUNCTION("""COMPUTED_VALUE"""),"")</f>
        <v/>
      </c>
      <c r="AD83" s="39" t="str">
        <f>IFERROR(__xludf.DUMMYFUNCTION("""COMPUTED_VALUE"""),"NUMBER")</f>
        <v>NUMBER</v>
      </c>
      <c r="AE83" s="39" t="str">
        <f>IFERROR(__xludf.DUMMYFUNCTION("""COMPUTED_VALUE"""),"SUM")</f>
        <v>SUM</v>
      </c>
      <c r="AF83" s="39" t="b">
        <f>IFERROR(__xludf.DUMMYFUNCTION("""COMPUTED_VALUE"""),TRUE)</f>
        <v>1</v>
      </c>
      <c r="AG83" s="39" t="str">
        <f>IFERROR(__xludf.DUMMYFUNCTION("""COMPUTED_VALUE"""),"")</f>
        <v/>
      </c>
      <c r="AH83" s="39"/>
      <c r="AI83" s="39"/>
      <c r="AJ83" s="39"/>
      <c r="AK83" s="39"/>
      <c r="AL83" s="39"/>
      <c r="AM83" s="39"/>
      <c r="AN83" s="39"/>
    </row>
    <row r="84" outlineLevel="2">
      <c r="A84" s="39" t="str">
        <f>IFERROR(__xludf.DUMMYFUNCTION("""COMPUTED_VALUE"""),"select_one yes0p5_no0")</f>
        <v>select_one yes0p5_no0</v>
      </c>
      <c r="B84" s="39" t="str">
        <f>IFERROR(__xludf.DUMMYFUNCTION("""COMPUTED_VALUE"""),"EvWastWater")</f>
        <v>EvWastWater</v>
      </c>
      <c r="C84" s="39" t="str">
        <f>IFERROR(__xludf.DUMMYFUNCTION("""COMPUTED_VALUE"""),"10. Evacuation of the waste water in a sanitation pit")</f>
        <v>10. Evacuation of the waste water in a sanitation pit</v>
      </c>
      <c r="D84" s="39" t="str">
        <f>IFERROR(__xludf.DUMMYFUNCTION("""COMPUTED_VALUE"""),"")</f>
        <v/>
      </c>
      <c r="E84" s="39" t="str">
        <f>IFERROR(__xludf.DUMMYFUNCTION("""COMPUTED_VALUE"""),"")</f>
        <v/>
      </c>
      <c r="F84" s="39">
        <f>IFERROR(__xludf.DUMMYFUNCTION("""COMPUTED_VALUE"""),84.0)</f>
        <v>84</v>
      </c>
      <c r="G84" s="39">
        <f>IFERROR(__xludf.DUMMYFUNCTION("""COMPUTED_VALUE"""),0.5)</f>
        <v>0.5</v>
      </c>
      <c r="H84" s="39">
        <f>IFERROR(__xludf.DUMMYFUNCTION("""COMPUTED_VALUE"""),11.0)</f>
        <v>11</v>
      </c>
      <c r="I84" s="39" t="str">
        <f>IFERROR(__xludf.DUMMYFUNCTION("""COMPUTED_VALUE"""),"")</f>
        <v/>
      </c>
      <c r="J84" s="39" t="str">
        <f>IFERROR(__xludf.DUMMYFUNCTION("""COMPUTED_VALUE"""),"")</f>
        <v/>
      </c>
      <c r="K84" s="39" t="b">
        <f>IFERROR(__xludf.DUMMYFUNCTION("""COMPUTED_VALUE"""),TRUE)</f>
        <v>1</v>
      </c>
      <c r="L84" s="37" t="str">
        <f>IFERROR(__xludf.DUMMYFUNCTION("""COMPUTED_VALUE"""),"")</f>
        <v/>
      </c>
      <c r="M84" s="37" t="str">
        <f>IFERROR(__xludf.DUMMYFUNCTION("""COMPUTED_VALUE"""),"")</f>
        <v/>
      </c>
      <c r="N84" s="40" t="str">
        <f>IFERROR(__xludf.DUMMYFUNCTION("""COMPUTED_VALUE"""),"")</f>
        <v/>
      </c>
      <c r="O84" s="39" t="str">
        <f>IFERROR(__xludf.DUMMYFUNCTION("""COMPUTED_VALUE"""),"")</f>
        <v/>
      </c>
      <c r="P84" s="39" t="str">
        <f>IFERROR(__xludf.DUMMYFUNCTION("""COMPUTED_VALUE"""),"")</f>
        <v/>
      </c>
      <c r="Q84" s="39" t="str">
        <f>IFERROR(__xludf.DUMMYFUNCTION("""COMPUTED_VALUE"""),"")</f>
        <v/>
      </c>
      <c r="R84" s="39" t="str">
        <f>IFERROR(__xludf.DUMMYFUNCTION("""COMPUTED_VALUE"""),"")</f>
        <v/>
      </c>
      <c r="S84" s="39" t="str">
        <f>IFERROR(__xludf.DUMMYFUNCTION("""COMPUTED_VALUE"""),"")</f>
        <v/>
      </c>
      <c r="T84" s="39" t="str">
        <f>IFERROR(__xludf.DUMMYFUNCTION("""COMPUTED_VALUE"""),"")</f>
        <v/>
      </c>
      <c r="U84" s="39" t="str">
        <f>IFERROR(__xludf.DUMMYFUNCTION("""COMPUTED_VALUE"""),"")</f>
        <v/>
      </c>
      <c r="V84" s="39" t="str">
        <f>IFERROR(__xludf.DUMMYFUNCTION("""COMPUTED_VALUE"""),"")</f>
        <v/>
      </c>
      <c r="W84" s="39" t="str">
        <f>IFERROR(__xludf.DUMMYFUNCTION("""COMPUTED_VALUE"""),"")</f>
        <v/>
      </c>
      <c r="X84" s="39" t="str">
        <f>IFERROR(__xludf.DUMMYFUNCTION("""COMPUTED_VALUE"""),"evacuation_")</f>
        <v>evacuation_</v>
      </c>
      <c r="Y84" s="39" t="str">
        <f>IFERROR(__xludf.DUMMYFUNCTION("""COMPUTED_VALUE"""),"Yes")</f>
        <v>Yes</v>
      </c>
      <c r="Z84" s="39" t="str">
        <f>IFERROR(__xludf.DUMMYFUNCTION("""COMPUTED_VALUE"""),"yes0p5_no0")</f>
        <v>yes0p5_no0</v>
      </c>
      <c r="AA84" s="39" t="str">
        <f>IFERROR(__xludf.DUMMYFUNCTION("""COMPUTED_VALUE"""),"yes0p5no000")</f>
        <v>yes0p5no000</v>
      </c>
      <c r="AB84" s="39" t="str">
        <f>IFERROR(__xludf.DUMMYFUNCTION("""COMPUTED_VALUE"""),"NUMBER")</f>
        <v>NUMBER</v>
      </c>
      <c r="AC84" s="39" t="str">
        <f>IFERROR(__xludf.DUMMYFUNCTION("""COMPUTED_VALUE"""),"")</f>
        <v/>
      </c>
      <c r="AD84" s="39" t="str">
        <f>IFERROR(__xludf.DUMMYFUNCTION("""COMPUTED_VALUE"""),"NUMBER")</f>
        <v>NUMBER</v>
      </c>
      <c r="AE84" s="39" t="str">
        <f>IFERROR(__xludf.DUMMYFUNCTION("""COMPUTED_VALUE"""),"SUM")</f>
        <v>SUM</v>
      </c>
      <c r="AF84" s="39" t="b">
        <f>IFERROR(__xludf.DUMMYFUNCTION("""COMPUTED_VALUE"""),TRUE)</f>
        <v>1</v>
      </c>
      <c r="AG84" s="39" t="str">
        <f>IFERROR(__xludf.DUMMYFUNCTION("""COMPUTED_VALUE"""),"")</f>
        <v/>
      </c>
      <c r="AH84" s="39"/>
      <c r="AI84" s="39"/>
      <c r="AJ84" s="39"/>
      <c r="AK84" s="39"/>
      <c r="AL84" s="39"/>
      <c r="AM84" s="39"/>
      <c r="AN84" s="39"/>
    </row>
    <row r="85" outlineLevel="2">
      <c r="A85" s="39" t="str">
        <f>IFERROR(__xludf.DUMMYFUNCTION("""COMPUTED_VALUE"""),"end_group")</f>
        <v>end_group</v>
      </c>
      <c r="B85" s="39" t="str">
        <f>IFERROR(__xludf.DUMMYFUNCTION("""COMPUTED_VALUE"""),"")</f>
        <v/>
      </c>
      <c r="C85" s="39" t="str">
        <f>IFERROR(__xludf.DUMMYFUNCTION("""COMPUTED_VALUE"""),"")</f>
        <v/>
      </c>
      <c r="D85" s="39" t="str">
        <f>IFERROR(__xludf.DUMMYFUNCTION("""COMPUTED_VALUE"""),"")</f>
        <v/>
      </c>
      <c r="E85" s="39" t="str">
        <f>IFERROR(__xludf.DUMMYFUNCTION("""COMPUTED_VALUE"""),"")</f>
        <v/>
      </c>
      <c r="F85" s="39">
        <f>IFERROR(__xludf.DUMMYFUNCTION("""COMPUTED_VALUE"""),85.0)</f>
        <v>85</v>
      </c>
      <c r="G85" s="39" t="str">
        <f>IFERROR(__xludf.DUMMYFUNCTION("""COMPUTED_VALUE"""),"")</f>
        <v/>
      </c>
      <c r="H85" s="39" t="str">
        <f>IFERROR(__xludf.DUMMYFUNCTION("""COMPUTED_VALUE"""),"")</f>
        <v/>
      </c>
      <c r="I85" s="39" t="str">
        <f>IFERROR(__xludf.DUMMYFUNCTION("""COMPUTED_VALUE"""),"")</f>
        <v/>
      </c>
      <c r="J85" s="39" t="str">
        <f>IFERROR(__xludf.DUMMYFUNCTION("""COMPUTED_VALUE"""),"")</f>
        <v/>
      </c>
      <c r="K85" s="39" t="str">
        <f>IFERROR(__xludf.DUMMYFUNCTION("""COMPUTED_VALUE"""),"")</f>
        <v/>
      </c>
      <c r="L85" s="37" t="str">
        <f>IFERROR(__xludf.DUMMYFUNCTION("""COMPUTED_VALUE"""),"")</f>
        <v/>
      </c>
      <c r="M85" s="37" t="str">
        <f>IFERROR(__xludf.DUMMYFUNCTION("""COMPUTED_VALUE"""),"")</f>
        <v/>
      </c>
      <c r="N85" s="40" t="str">
        <f>IFERROR(__xludf.DUMMYFUNCTION("""COMPUTED_VALUE"""),"")</f>
        <v/>
      </c>
      <c r="O85" s="39" t="str">
        <f>IFERROR(__xludf.DUMMYFUNCTION("""COMPUTED_VALUE"""),"")</f>
        <v/>
      </c>
      <c r="P85" s="39" t="str">
        <f>IFERROR(__xludf.DUMMYFUNCTION("""COMPUTED_VALUE"""),"")</f>
        <v/>
      </c>
      <c r="Q85" s="39" t="str">
        <f>IFERROR(__xludf.DUMMYFUNCTION("""COMPUTED_VALUE"""),"")</f>
        <v/>
      </c>
      <c r="R85" s="39" t="str">
        <f>IFERROR(__xludf.DUMMYFUNCTION("""COMPUTED_VALUE"""),"")</f>
        <v/>
      </c>
      <c r="S85" s="39" t="str">
        <f>IFERROR(__xludf.DUMMYFUNCTION("""COMPUTED_VALUE"""),"")</f>
        <v/>
      </c>
      <c r="T85" s="39" t="str">
        <f>IFERROR(__xludf.DUMMYFUNCTION("""COMPUTED_VALUE"""),"")</f>
        <v/>
      </c>
      <c r="U85" s="39" t="str">
        <f>IFERROR(__xludf.DUMMYFUNCTION("""COMPUTED_VALUE"""),"")</f>
        <v/>
      </c>
      <c r="V85" s="39" t="str">
        <f>IFERROR(__xludf.DUMMYFUNCTION("""COMPUTED_VALUE"""),"")</f>
        <v/>
      </c>
      <c r="W85" s="39" t="str">
        <f>IFERROR(__xludf.DUMMYFUNCTION("""COMPUTED_VALUE"""),"")</f>
        <v/>
      </c>
      <c r="X85" s="39" t="str">
        <f>IFERROR(__xludf.DUMMYFUNCTION("""COMPUTED_VALUE"""),"")</f>
        <v/>
      </c>
      <c r="Y85" s="39" t="str">
        <f>IFERROR(__xludf.DUMMYFUNCTION("""COMPUTED_VALUE"""),"No")</f>
        <v>No</v>
      </c>
      <c r="Z85" s="39" t="str">
        <f>IFERROR(__xludf.DUMMYFUNCTION("""COMPUTED_VALUE"""),"")</f>
        <v/>
      </c>
      <c r="AA85" s="39" t="str">
        <f>IFERROR(__xludf.DUMMYFUNCTION("""COMPUTED_VALUE"""),"")</f>
        <v/>
      </c>
      <c r="AB85" s="39" t="str">
        <f>IFERROR(__xludf.DUMMYFUNCTION("""COMPUTED_VALUE"""),"")</f>
        <v/>
      </c>
      <c r="AC85" s="39" t="str">
        <f>IFERROR(__xludf.DUMMYFUNCTION("""COMPUTED_VALUE"""),"")</f>
        <v/>
      </c>
      <c r="AD85" s="39" t="str">
        <f>IFERROR(__xludf.DUMMYFUNCTION("""COMPUTED_VALUE"""),"")</f>
        <v/>
      </c>
      <c r="AE85" s="39" t="str">
        <f>IFERROR(__xludf.DUMMYFUNCTION("""COMPUTED_VALUE"""),"")</f>
        <v/>
      </c>
      <c r="AF85" s="39" t="str">
        <f>IFERROR(__xludf.DUMMYFUNCTION("""COMPUTED_VALUE"""),"")</f>
        <v/>
      </c>
      <c r="AG85" s="39" t="str">
        <f>IFERROR(__xludf.DUMMYFUNCTION("""COMPUTED_VALUE"""),"")</f>
        <v/>
      </c>
      <c r="AH85" s="39"/>
      <c r="AI85" s="39"/>
      <c r="AJ85" s="39"/>
      <c r="AK85" s="39"/>
      <c r="AL85" s="39"/>
      <c r="AM85" s="39"/>
      <c r="AN85" s="39"/>
    </row>
    <row r="86" outlineLevel="2">
      <c r="A86" s="39" t="str">
        <f>IFERROR(__xludf.DUMMYFUNCTION("""COMPUTED_VALUE"""),"select_one yes12_no0")</f>
        <v>select_one yes12_no0</v>
      </c>
      <c r="B86" s="39" t="str">
        <f>IFERROR(__xludf.DUMMYFUNCTION("""COMPUTED_VALUE"""),"WastePitAvl")</f>
        <v>WastePitAvl</v>
      </c>
      <c r="C86" s="39" t="str">
        <f>IFERROR(__xludf.DUMMYFUNCTION("""COMPUTED_VALUE"""),"11. Is the waste pit for Health Care Waste available and according to the norms?")</f>
        <v>11. Is the waste pit for Health Care Waste available and according to the norms?</v>
      </c>
      <c r="D86" s="39" t="str">
        <f>IFERROR(__xludf.DUMMYFUNCTION("""COMPUTED_VALUE"""),"")</f>
        <v/>
      </c>
      <c r="E86" s="39" t="str">
        <f>IFERROR(__xludf.DUMMYFUNCTION("""COMPUTED_VALUE"""),"")</f>
        <v/>
      </c>
      <c r="F86" s="39">
        <f>IFERROR(__xludf.DUMMYFUNCTION("""COMPUTED_VALUE"""),86.0)</f>
        <v>86</v>
      </c>
      <c r="G86" s="39">
        <f>IFERROR(__xludf.DUMMYFUNCTION("""COMPUTED_VALUE"""),12.0)</f>
        <v>12</v>
      </c>
      <c r="H86" s="39">
        <f>IFERROR(__xludf.DUMMYFUNCTION("""COMPUTED_VALUE"""),11.0)</f>
        <v>11</v>
      </c>
      <c r="I86" s="39" t="str">
        <f>IFERROR(__xludf.DUMMYFUNCTION("""COMPUTED_VALUE"""),"Waste disposal pit minimum 2 meters deep, lined with clay, concrete or brick or plastic, it is fenced and has a bright flag
The waste pit is a minimum of 15 meters from the health facility, minimum of 50 meters from a household, and 100 meters from a wate"&amp;"r source except in cases where the available surface area does not allow for these distances (written support of the LGA health administration is required)			
Health Care Waste is not visible (covered by at the least 10 cm of soil or lime)			
The health"&amp;" facility maintains a register indicating the date of the creation of the pit(s), and the location (s)			
")</f>
        <v>Waste disposal pit minimum 2 meters deep, lined with clay, concrete or brick or plastic, it is fenced and has a bright flag
The waste pit is a minimum of 15 meters from the health facility, minimum of 50 meters from a household, and 100 meters from a water source except in cases where the available surface area does not allow for these distances (written support of the LGA health administration is required)			
Health Care Waste is not visible (covered by at the least 10 cm of soil or lime)			
The health facility maintains a register indicating the date of the creation of the pit(s), and the location (s)			
</v>
      </c>
      <c r="J86" s="39" t="str">
        <f>IFERROR(__xludf.DUMMYFUNCTION("""COMPUTED_VALUE"""),"")</f>
        <v/>
      </c>
      <c r="K86" s="39" t="b">
        <f>IFERROR(__xludf.DUMMYFUNCTION("""COMPUTED_VALUE"""),TRUE)</f>
        <v>1</v>
      </c>
      <c r="L86" s="37" t="str">
        <f>IFERROR(__xludf.DUMMYFUNCTION("""COMPUTED_VALUE"""),"")</f>
        <v/>
      </c>
      <c r="M86" s="37" t="str">
        <f>IFERROR(__xludf.DUMMYFUNCTION("""COMPUTED_VALUE"""),"")</f>
        <v/>
      </c>
      <c r="N86" s="40" t="str">
        <f>IFERROR(__xludf.DUMMYFUNCTION("""COMPUTED_VALUE"""),"")</f>
        <v/>
      </c>
      <c r="O86" s="39" t="str">
        <f>IFERROR(__xludf.DUMMYFUNCTION("""COMPUTED_VALUE"""),"")</f>
        <v/>
      </c>
      <c r="P86" s="39" t="str">
        <f>IFERROR(__xludf.DUMMYFUNCTION("""COMPUTED_VALUE"""),"")</f>
        <v/>
      </c>
      <c r="Q86" s="39" t="str">
        <f>IFERROR(__xludf.DUMMYFUNCTION("""COMPUTED_VALUE"""),"")</f>
        <v/>
      </c>
      <c r="R86" s="39" t="str">
        <f>IFERROR(__xludf.DUMMYFUNCTION("""COMPUTED_VALUE"""),"")</f>
        <v/>
      </c>
      <c r="S86" s="39" t="str">
        <f>IFERROR(__xludf.DUMMYFUNCTION("""COMPUTED_VALUE"""),"")</f>
        <v/>
      </c>
      <c r="T86" s="39" t="str">
        <f>IFERROR(__xludf.DUMMYFUNCTION("""COMPUTED_VALUE"""),"")</f>
        <v/>
      </c>
      <c r="U86" s="39" t="str">
        <f>IFERROR(__xludf.DUMMYFUNCTION("""COMPUTED_VALUE"""),"")</f>
        <v/>
      </c>
      <c r="V86" s="39" t="str">
        <f>IFERROR(__xludf.DUMMYFUNCTION("""COMPUTED_VALUE"""),"")</f>
        <v/>
      </c>
      <c r="W86" s="39" t="str">
        <f>IFERROR(__xludf.DUMMYFUNCTION("""COMPUTED_VALUE"""),"")</f>
        <v/>
      </c>
      <c r="X86" s="39" t="str">
        <f>IFERROR(__xludf.DUMMYFUNCTION("""COMPUTED_VALUE"""),"is_the_wast")</f>
        <v>is_the_wast</v>
      </c>
      <c r="Y86" s="39" t="str">
        <f>IFERROR(__xludf.DUMMYFUNCTION("""COMPUTED_VALUE"""),"Yes")</f>
        <v>Yes</v>
      </c>
      <c r="Z86" s="39" t="str">
        <f>IFERROR(__xludf.DUMMYFUNCTION("""COMPUTED_VALUE"""),"yes12_no0")</f>
        <v>yes12_no0</v>
      </c>
      <c r="AA86" s="39" t="str">
        <f>IFERROR(__xludf.DUMMYFUNCTION("""COMPUTED_VALUE"""),"yes12no0000")</f>
        <v>yes12no0000</v>
      </c>
      <c r="AB86" s="39" t="str">
        <f>IFERROR(__xludf.DUMMYFUNCTION("""COMPUTED_VALUE"""),"INTEGER_ZERO_OR_POSITIVE")</f>
        <v>INTEGER_ZERO_OR_POSITIVE</v>
      </c>
      <c r="AC86" s="39" t="str">
        <f>IFERROR(__xludf.DUMMYFUNCTION("""COMPUTED_VALUE"""),"")</f>
        <v/>
      </c>
      <c r="AD86" s="39" t="str">
        <f>IFERROR(__xludf.DUMMYFUNCTION("""COMPUTED_VALUE"""),"INTEGER_ZERO_OR_POSITIVE")</f>
        <v>INTEGER_ZERO_OR_POSITIVE</v>
      </c>
      <c r="AE86" s="39" t="str">
        <f>IFERROR(__xludf.DUMMYFUNCTION("""COMPUTED_VALUE"""),"SUM")</f>
        <v>SUM</v>
      </c>
      <c r="AF86" s="39" t="b">
        <f>IFERROR(__xludf.DUMMYFUNCTION("""COMPUTED_VALUE"""),TRUE)</f>
        <v>1</v>
      </c>
      <c r="AG86" s="39" t="str">
        <f>IFERROR(__xludf.DUMMYFUNCTION("""COMPUTED_VALUE"""),"Yes + Yes + Yes + Yes + Yes")</f>
        <v>Yes + Yes + Yes + Yes + Yes</v>
      </c>
      <c r="AH86" s="39"/>
      <c r="AI86" s="39"/>
      <c r="AJ86" s="39"/>
      <c r="AK86" s="39"/>
      <c r="AL86" s="39"/>
      <c r="AM86" s="39"/>
      <c r="AN86" s="39"/>
    </row>
    <row r="87" outlineLevel="2">
      <c r="A87" s="39" t="str">
        <f>IFERROR(__xludf.DUMMYFUNCTION("""COMPUTED_VALUE"""),"select_one yes1_no0")</f>
        <v>select_one yes1_no0</v>
      </c>
      <c r="B87" s="39" t="str">
        <f>IFERROR(__xludf.DUMMYFUNCTION("""COMPUTED_VALUE"""),"CourtyClean")</f>
        <v>CourtyClean</v>
      </c>
      <c r="C87" s="39" t="str">
        <f>IFERROR(__xludf.DUMMYFUNCTION("""COMPUTED_VALUE"""),"12. Courtyard clean")</f>
        <v>12. Courtyard clean</v>
      </c>
      <c r="D87" s="39" t="str">
        <f>IFERROR(__xludf.DUMMYFUNCTION("""COMPUTED_VALUE"""),"")</f>
        <v/>
      </c>
      <c r="E87" s="39" t="str">
        <f>IFERROR(__xludf.DUMMYFUNCTION("""COMPUTED_VALUE"""),"")</f>
        <v/>
      </c>
      <c r="F87" s="39">
        <f>IFERROR(__xludf.DUMMYFUNCTION("""COMPUTED_VALUE"""),87.0)</f>
        <v>87</v>
      </c>
      <c r="G87" s="39">
        <f>IFERROR(__xludf.DUMMYFUNCTION("""COMPUTED_VALUE"""),1.0)</f>
        <v>1</v>
      </c>
      <c r="H87" s="39">
        <f>IFERROR(__xludf.DUMMYFUNCTION("""COMPUTED_VALUE"""),11.0)</f>
        <v>11</v>
      </c>
      <c r="I87" s="39" t="str">
        <f>IFERROR(__xludf.DUMMYFUNCTION("""COMPUTED_VALUE"""),"No waste or medical waste in the courtyard (sharps, ampoules, plastics, gloves,syringes,needles, used gauze, etc.)")</f>
        <v>No waste or medical waste in the courtyard (sharps, ampoules, plastics, gloves,syringes,needles, used gauze, etc.)</v>
      </c>
      <c r="J87" s="39" t="str">
        <f>IFERROR(__xludf.DUMMYFUNCTION("""COMPUTED_VALUE"""),"")</f>
        <v/>
      </c>
      <c r="K87" s="39" t="b">
        <f>IFERROR(__xludf.DUMMYFUNCTION("""COMPUTED_VALUE"""),TRUE)</f>
        <v>1</v>
      </c>
      <c r="L87" s="37" t="str">
        <f>IFERROR(__xludf.DUMMYFUNCTION("""COMPUTED_VALUE"""),"")</f>
        <v/>
      </c>
      <c r="M87" s="37" t="str">
        <f>IFERROR(__xludf.DUMMYFUNCTION("""COMPUTED_VALUE"""),"")</f>
        <v/>
      </c>
      <c r="N87" s="40" t="str">
        <f>IFERROR(__xludf.DUMMYFUNCTION("""COMPUTED_VALUE"""),"")</f>
        <v/>
      </c>
      <c r="O87" s="39" t="str">
        <f>IFERROR(__xludf.DUMMYFUNCTION("""COMPUTED_VALUE"""),"")</f>
        <v/>
      </c>
      <c r="P87" s="39" t="str">
        <f>IFERROR(__xludf.DUMMYFUNCTION("""COMPUTED_VALUE"""),"")</f>
        <v/>
      </c>
      <c r="Q87" s="39" t="str">
        <f>IFERROR(__xludf.DUMMYFUNCTION("""COMPUTED_VALUE"""),"")</f>
        <v/>
      </c>
      <c r="R87" s="39" t="str">
        <f>IFERROR(__xludf.DUMMYFUNCTION("""COMPUTED_VALUE"""),"")</f>
        <v/>
      </c>
      <c r="S87" s="39" t="str">
        <f>IFERROR(__xludf.DUMMYFUNCTION("""COMPUTED_VALUE"""),"")</f>
        <v/>
      </c>
      <c r="T87" s="39" t="str">
        <f>IFERROR(__xludf.DUMMYFUNCTION("""COMPUTED_VALUE"""),"")</f>
        <v/>
      </c>
      <c r="U87" s="39" t="str">
        <f>IFERROR(__xludf.DUMMYFUNCTION("""COMPUTED_VALUE"""),"")</f>
        <v/>
      </c>
      <c r="V87" s="39" t="str">
        <f>IFERROR(__xludf.DUMMYFUNCTION("""COMPUTED_VALUE"""),"")</f>
        <v/>
      </c>
      <c r="W87" s="39" t="str">
        <f>IFERROR(__xludf.DUMMYFUNCTION("""COMPUTED_VALUE"""),"")</f>
        <v/>
      </c>
      <c r="X87" s="39" t="str">
        <f>IFERROR(__xludf.DUMMYFUNCTION("""COMPUTED_VALUE"""),"courtyard_c")</f>
        <v>courtyard_c</v>
      </c>
      <c r="Y87" s="39" t="str">
        <f>IFERROR(__xludf.DUMMYFUNCTION("""COMPUTED_VALUE"""),"Yes")</f>
        <v>Yes</v>
      </c>
      <c r="Z87" s="39" t="str">
        <f>IFERROR(__xludf.DUMMYFUNCTION("""COMPUTED_VALUE"""),"yes1_no0")</f>
        <v>yes1_no0</v>
      </c>
      <c r="AA87" s="39" t="str">
        <f>IFERROR(__xludf.DUMMYFUNCTION("""COMPUTED_VALUE"""),"yes1no00000")</f>
        <v>yes1no00000</v>
      </c>
      <c r="AB87" s="39" t="str">
        <f>IFERROR(__xludf.DUMMYFUNCTION("""COMPUTED_VALUE"""),"INTEGER_ZERO_OR_POSITIVE")</f>
        <v>INTEGER_ZERO_OR_POSITIVE</v>
      </c>
      <c r="AC87" s="39" t="str">
        <f>IFERROR(__xludf.DUMMYFUNCTION("""COMPUTED_VALUE"""),"")</f>
        <v/>
      </c>
      <c r="AD87" s="39" t="str">
        <f>IFERROR(__xludf.DUMMYFUNCTION("""COMPUTED_VALUE"""),"INTEGER_ZERO_OR_POSITIVE")</f>
        <v>INTEGER_ZERO_OR_POSITIVE</v>
      </c>
      <c r="AE87" s="39" t="str">
        <f>IFERROR(__xludf.DUMMYFUNCTION("""COMPUTED_VALUE"""),"SUM")</f>
        <v>SUM</v>
      </c>
      <c r="AF87" s="39" t="b">
        <f>IFERROR(__xludf.DUMMYFUNCTION("""COMPUTED_VALUE"""),TRUE)</f>
        <v>1</v>
      </c>
      <c r="AG87" s="39" t="str">
        <f>IFERROR(__xludf.DUMMYFUNCTION("""COMPUTED_VALUE"""),"")</f>
        <v/>
      </c>
      <c r="AH87" s="39"/>
      <c r="AI87" s="39"/>
      <c r="AJ87" s="39"/>
      <c r="AK87" s="39"/>
      <c r="AL87" s="39"/>
      <c r="AM87" s="39"/>
      <c r="AN87" s="39"/>
    </row>
    <row r="88">
      <c r="A88" s="39" t="str">
        <f>IFERROR(__xludf.DUMMYFUNCTION("""COMPUTED_VALUE"""),"select_one yes3_no0")</f>
        <v>select_one yes3_no0</v>
      </c>
      <c r="B88" s="39" t="str">
        <f>IFERROR(__xludf.DUMMYFUNCTION("""COMPUTED_VALUE"""),"Nsterilizer")</f>
        <v>Nsterilizer</v>
      </c>
      <c r="C88" s="39" t="str">
        <f>IFERROR(__xludf.DUMMYFUNCTION("""COMPUTED_VALUE"""),"13. Sterilization according to norms using a pressure sterilizer")</f>
        <v>13. Sterilization according to norms using a pressure sterilizer</v>
      </c>
      <c r="D88" s="39" t="str">
        <f>IFERROR(__xludf.DUMMYFUNCTION("""COMPUTED_VALUE"""),"")</f>
        <v/>
      </c>
      <c r="E88" s="39" t="str">
        <f>IFERROR(__xludf.DUMMYFUNCTION("""COMPUTED_VALUE"""),"")</f>
        <v/>
      </c>
      <c r="F88" s="39">
        <f>IFERROR(__xludf.DUMMYFUNCTION("""COMPUTED_VALUE"""),88.0)</f>
        <v>88</v>
      </c>
      <c r="G88" s="39">
        <f>IFERROR(__xludf.DUMMYFUNCTION("""COMPUTED_VALUE"""),3.0)</f>
        <v>3</v>
      </c>
      <c r="H88" s="39">
        <f>IFERROR(__xludf.DUMMYFUNCTION("""COMPUTED_VALUE"""),11.0)</f>
        <v>11</v>
      </c>
      <c r="I88" s="39" t="str">
        <f>IFERROR(__xludf.DUMMYFUNCTION("""COMPUTED_VALUE"""),"Sterilizer functional (eg Autoclave)
Sterilization protocol available and followed (medical personnel present can explain the protocol or demonstrate the process)			
")</f>
        <v>Sterilizer functional (eg Autoclave)
Sterilization protocol available and followed (medical personnel present can explain the protocol or demonstrate the process)			
</v>
      </c>
      <c r="J88" s="39" t="str">
        <f>IFERROR(__xludf.DUMMYFUNCTION("""COMPUTED_VALUE"""),"")</f>
        <v/>
      </c>
      <c r="K88" s="39" t="b">
        <f>IFERROR(__xludf.DUMMYFUNCTION("""COMPUTED_VALUE"""),TRUE)</f>
        <v>1</v>
      </c>
      <c r="L88" s="37" t="str">
        <f>IFERROR(__xludf.DUMMYFUNCTION("""COMPUTED_VALUE"""),"")</f>
        <v/>
      </c>
      <c r="M88" s="37" t="str">
        <f>IFERROR(__xludf.DUMMYFUNCTION("""COMPUTED_VALUE"""),"")</f>
        <v/>
      </c>
      <c r="N88" s="40" t="str">
        <f>IFERROR(__xludf.DUMMYFUNCTION("""COMPUTED_VALUE"""),"")</f>
        <v/>
      </c>
      <c r="O88" s="39" t="str">
        <f>IFERROR(__xludf.DUMMYFUNCTION("""COMPUTED_VALUE"""),"")</f>
        <v/>
      </c>
      <c r="P88" s="39" t="str">
        <f>IFERROR(__xludf.DUMMYFUNCTION("""COMPUTED_VALUE"""),"")</f>
        <v/>
      </c>
      <c r="Q88" s="39" t="str">
        <f>IFERROR(__xludf.DUMMYFUNCTION("""COMPUTED_VALUE"""),"")</f>
        <v/>
      </c>
      <c r="R88" s="39" t="str">
        <f>IFERROR(__xludf.DUMMYFUNCTION("""COMPUTED_VALUE"""),"")</f>
        <v/>
      </c>
      <c r="S88" s="39" t="str">
        <f>IFERROR(__xludf.DUMMYFUNCTION("""COMPUTED_VALUE"""),"")</f>
        <v/>
      </c>
      <c r="T88" s="39" t="str">
        <f>IFERROR(__xludf.DUMMYFUNCTION("""COMPUTED_VALUE"""),"")</f>
        <v/>
      </c>
      <c r="U88" s="39" t="str">
        <f>IFERROR(__xludf.DUMMYFUNCTION("""COMPUTED_VALUE"""),"")</f>
        <v/>
      </c>
      <c r="V88" s="39" t="str">
        <f>IFERROR(__xludf.DUMMYFUNCTION("""COMPUTED_VALUE"""),"")</f>
        <v/>
      </c>
      <c r="W88" s="39" t="str">
        <f>IFERROR(__xludf.DUMMYFUNCTION("""COMPUTED_VALUE"""),"")</f>
        <v/>
      </c>
      <c r="X88" s="39" t="str">
        <f>IFERROR(__xludf.DUMMYFUNCTION("""COMPUTED_VALUE"""),"sterilizati")</f>
        <v>sterilizati</v>
      </c>
      <c r="Y88" s="39" t="str">
        <f>IFERROR(__xludf.DUMMYFUNCTION("""COMPUTED_VALUE"""),"Yes")</f>
        <v>Yes</v>
      </c>
      <c r="Z88" s="39" t="str">
        <f>IFERROR(__xludf.DUMMYFUNCTION("""COMPUTED_VALUE"""),"yes3_no0")</f>
        <v>yes3_no0</v>
      </c>
      <c r="AA88" s="39" t="str">
        <f>IFERROR(__xludf.DUMMYFUNCTION("""COMPUTED_VALUE"""),"yes3no00000")</f>
        <v>yes3no00000</v>
      </c>
      <c r="AB88" s="39" t="str">
        <f>IFERROR(__xludf.DUMMYFUNCTION("""COMPUTED_VALUE"""),"INTEGER_ZERO_OR_POSITIVE")</f>
        <v>INTEGER_ZERO_OR_POSITIVE</v>
      </c>
      <c r="AC88" s="39" t="str">
        <f>IFERROR(__xludf.DUMMYFUNCTION("""COMPUTED_VALUE"""),"")</f>
        <v/>
      </c>
      <c r="AD88" s="39" t="str">
        <f>IFERROR(__xludf.DUMMYFUNCTION("""COMPUTED_VALUE"""),"INTEGER_ZERO_OR_POSITIVE")</f>
        <v>INTEGER_ZERO_OR_POSITIVE</v>
      </c>
      <c r="AE88" s="39" t="str">
        <f>IFERROR(__xludf.DUMMYFUNCTION("""COMPUTED_VALUE"""),"SUM")</f>
        <v>SUM</v>
      </c>
      <c r="AF88" s="39" t="b">
        <f>IFERROR(__xludf.DUMMYFUNCTION("""COMPUTED_VALUE"""),TRUE)</f>
        <v>1</v>
      </c>
      <c r="AG88" s="39" t="str">
        <f>IFERROR(__xludf.DUMMYFUNCTION("""COMPUTED_VALUE"""),"")</f>
        <v/>
      </c>
      <c r="AH88" s="39"/>
      <c r="AI88" s="39"/>
      <c r="AJ88" s="39"/>
      <c r="AK88" s="39"/>
      <c r="AL88" s="39"/>
      <c r="AM88" s="39"/>
      <c r="AN88" s="39"/>
    </row>
    <row r="89">
      <c r="A89" s="39" t="str">
        <f>IFERROR(__xludf.DUMMYFUNCTION("""COMPUTED_VALUE"""),"select_one yes2_no0")</f>
        <v>select_one yes2_no0</v>
      </c>
      <c r="B89" s="39" t="str">
        <f>IFERROR(__xludf.DUMMYFUNCTION("""COMPUTED_VALUE"""),"HygienDress")</f>
        <v>HygienDress</v>
      </c>
      <c r="C89" s="39" t="str">
        <f>IFERROR(__xludf.DUMMYFUNCTION("""COMPUTED_VALUE"""),"14. Hygienic conditions assured during wound dressing and injections")</f>
        <v>14. Hygienic conditions assured during wound dressing and injections</v>
      </c>
      <c r="D89" s="39" t="str">
        <f>IFERROR(__xludf.DUMMYFUNCTION("""COMPUTED_VALUE"""),"")</f>
        <v/>
      </c>
      <c r="E89" s="39" t="str">
        <f>IFERROR(__xludf.DUMMYFUNCTION("""COMPUTED_VALUE"""),"")</f>
        <v/>
      </c>
      <c r="F89" s="39">
        <f>IFERROR(__xludf.DUMMYFUNCTION("""COMPUTED_VALUE"""),89.0)</f>
        <v>89</v>
      </c>
      <c r="G89" s="39">
        <f>IFERROR(__xludf.DUMMYFUNCTION("""COMPUTED_VALUE"""),2.0)</f>
        <v>2</v>
      </c>
      <c r="H89" s="39">
        <f>IFERROR(__xludf.DUMMYFUNCTION("""COMPUTED_VALUE"""),11.0)</f>
        <v>11</v>
      </c>
      <c r="I89" s="39" t="str">
        <f>IFERROR(__xludf.DUMMYFUNCTION("""COMPUTED_VALUE"""),"Yellow and Red Bins for medical waste with lid and foot pedal, lined with bag and not full
Security box for needles well positioned, and used (and not full)			
Needle cutter available and used			
Container/bowl with lid containing disinfectant used for "&amp;"putting used instruments			
")</f>
        <v>Yellow and Red Bins for medical waste with lid and foot pedal, lined with bag and not full
Security box for needles well positioned, and used (and not full)			
Needle cutter available and used			
Container/bowl with lid containing disinfectant used for putting used instruments			
</v>
      </c>
      <c r="J89" s="39" t="str">
        <f>IFERROR(__xludf.DUMMYFUNCTION("""COMPUTED_VALUE"""),"")</f>
        <v/>
      </c>
      <c r="K89" s="39" t="b">
        <f>IFERROR(__xludf.DUMMYFUNCTION("""COMPUTED_VALUE"""),TRUE)</f>
        <v>1</v>
      </c>
      <c r="L89" s="37" t="str">
        <f>IFERROR(__xludf.DUMMYFUNCTION("""COMPUTED_VALUE"""),"")</f>
        <v/>
      </c>
      <c r="M89" s="37" t="str">
        <f>IFERROR(__xludf.DUMMYFUNCTION("""COMPUTED_VALUE"""),"")</f>
        <v/>
      </c>
      <c r="N89" s="40" t="str">
        <f>IFERROR(__xludf.DUMMYFUNCTION("""COMPUTED_VALUE"""),"")</f>
        <v/>
      </c>
      <c r="O89" s="39" t="str">
        <f>IFERROR(__xludf.DUMMYFUNCTION("""COMPUTED_VALUE"""),"")</f>
        <v/>
      </c>
      <c r="P89" s="39" t="str">
        <f>IFERROR(__xludf.DUMMYFUNCTION("""COMPUTED_VALUE"""),"")</f>
        <v/>
      </c>
      <c r="Q89" s="39" t="str">
        <f>IFERROR(__xludf.DUMMYFUNCTION("""COMPUTED_VALUE"""),"")</f>
        <v/>
      </c>
      <c r="R89" s="39" t="str">
        <f>IFERROR(__xludf.DUMMYFUNCTION("""COMPUTED_VALUE"""),"")</f>
        <v/>
      </c>
      <c r="S89" s="39" t="str">
        <f>IFERROR(__xludf.DUMMYFUNCTION("""COMPUTED_VALUE"""),"")</f>
        <v/>
      </c>
      <c r="T89" s="39" t="str">
        <f>IFERROR(__xludf.DUMMYFUNCTION("""COMPUTED_VALUE"""),"")</f>
        <v/>
      </c>
      <c r="U89" s="39" t="str">
        <f>IFERROR(__xludf.DUMMYFUNCTION("""COMPUTED_VALUE"""),"")</f>
        <v/>
      </c>
      <c r="V89" s="39" t="str">
        <f>IFERROR(__xludf.DUMMYFUNCTION("""COMPUTED_VALUE"""),"")</f>
        <v/>
      </c>
      <c r="W89" s="39" t="str">
        <f>IFERROR(__xludf.DUMMYFUNCTION("""COMPUTED_VALUE"""),"")</f>
        <v/>
      </c>
      <c r="X89" s="39" t="str">
        <f>IFERROR(__xludf.DUMMYFUNCTION("""COMPUTED_VALUE"""),"hygienic_co")</f>
        <v>hygienic_co</v>
      </c>
      <c r="Y89" s="39" t="str">
        <f>IFERROR(__xludf.DUMMYFUNCTION("""COMPUTED_VALUE"""),"Yes")</f>
        <v>Yes</v>
      </c>
      <c r="Z89" s="39" t="str">
        <f>IFERROR(__xludf.DUMMYFUNCTION("""COMPUTED_VALUE"""),"yes2_no0")</f>
        <v>yes2_no0</v>
      </c>
      <c r="AA89" s="39" t="str">
        <f>IFERROR(__xludf.DUMMYFUNCTION("""COMPUTED_VALUE"""),"yes2no00000")</f>
        <v>yes2no00000</v>
      </c>
      <c r="AB89" s="39" t="str">
        <f>IFERROR(__xludf.DUMMYFUNCTION("""COMPUTED_VALUE"""),"INTEGER_ZERO_OR_POSITIVE")</f>
        <v>INTEGER_ZERO_OR_POSITIVE</v>
      </c>
      <c r="AC89" s="39" t="str">
        <f>IFERROR(__xludf.DUMMYFUNCTION("""COMPUTED_VALUE"""),"")</f>
        <v/>
      </c>
      <c r="AD89" s="39" t="str">
        <f>IFERROR(__xludf.DUMMYFUNCTION("""COMPUTED_VALUE"""),"INTEGER_ZERO_OR_POSITIVE")</f>
        <v>INTEGER_ZERO_OR_POSITIVE</v>
      </c>
      <c r="AE89" s="39" t="str">
        <f>IFERROR(__xludf.DUMMYFUNCTION("""COMPUTED_VALUE"""),"SUM")</f>
        <v>SUM</v>
      </c>
      <c r="AF89" s="39" t="b">
        <f>IFERROR(__xludf.DUMMYFUNCTION("""COMPUTED_VALUE"""),TRUE)</f>
        <v>1</v>
      </c>
      <c r="AG89" s="39" t="str">
        <f>IFERROR(__xludf.DUMMYFUNCTION("""COMPUTED_VALUE"""),"")</f>
        <v/>
      </c>
      <c r="AH89" s="39"/>
      <c r="AI89" s="39"/>
      <c r="AJ89" s="39"/>
      <c r="AK89" s="39"/>
      <c r="AL89" s="39"/>
      <c r="AM89" s="39"/>
      <c r="AN89" s="39"/>
    </row>
    <row r="90" outlineLevel="1">
      <c r="A90" s="39" t="str">
        <f>IFERROR(__xludf.DUMMYFUNCTION("""COMPUTED_VALUE"""),"select_one yes6_no0")</f>
        <v>select_one yes6_no0</v>
      </c>
      <c r="B90" s="39" t="str">
        <f>IFERROR(__xludf.DUMMYFUNCTION("""COMPUTED_VALUE"""),"DipHeaWaste")</f>
        <v>DipHeaWaste</v>
      </c>
      <c r="C90" s="39" t="str">
        <f>IFERROR(__xludf.DUMMYFUNCTION("""COMPUTED_VALUE"""),"15. Disposal of Health Care Waste according to National Norms")</f>
        <v>15. Disposal of Health Care Waste according to National Norms</v>
      </c>
      <c r="D90" s="39" t="str">
        <f>IFERROR(__xludf.DUMMYFUNCTION("""COMPUTED_VALUE"""),"")</f>
        <v/>
      </c>
      <c r="E90" s="39" t="str">
        <f>IFERROR(__xludf.DUMMYFUNCTION("""COMPUTED_VALUE"""),"")</f>
        <v/>
      </c>
      <c r="F90" s="39">
        <f>IFERROR(__xludf.DUMMYFUNCTION("""COMPUTED_VALUE"""),90.0)</f>
        <v>90</v>
      </c>
      <c r="G90" s="39">
        <f>IFERROR(__xludf.DUMMYFUNCTION("""COMPUTED_VALUE"""),6.0)</f>
        <v>6</v>
      </c>
      <c r="H90" s="39">
        <f>IFERROR(__xludf.DUMMYFUNCTION("""COMPUTED_VALUE"""),11.0)</f>
        <v>11</v>
      </c>
      <c r="I90" s="39" t="str">
        <f>IFERROR(__xludf.DUMMYFUNCTION("""COMPUTED_VALUE"""),"Waste disposal of non-contaminated waste in Black Bin with lid and foot pedal, lined and not full
Waste disposal of contaminated HCW in Yellow Bins with lid and foot pedal, lined with cellophene bag and not full			
Waste disposal of organically HCW in Re"&amp;"d Bins with lid and foot pedal, lined with cellophene bag and not full			Protective gear for personnel managing HCW available; boots, plastic shorts, thick plastic/rubber gloves			
")</f>
        <v>Waste disposal of non-contaminated waste in Black Bin with lid and foot pedal, lined and not full
Waste disposal of contaminated HCW in Yellow Bins with lid and foot pedal, lined with cellophene bag and not full			
Waste disposal of organically HCW in Red Bins with lid and foot pedal, lined with cellophene bag and not full			Protective gear for personnel managing HCW available; boots, plastic shorts, thick plastic/rubber gloves			
</v>
      </c>
      <c r="J90" s="39" t="str">
        <f>IFERROR(__xludf.DUMMYFUNCTION("""COMPUTED_VALUE"""),"")</f>
        <v/>
      </c>
      <c r="K90" s="39" t="b">
        <f>IFERROR(__xludf.DUMMYFUNCTION("""COMPUTED_VALUE"""),TRUE)</f>
        <v>1</v>
      </c>
      <c r="L90" s="37" t="str">
        <f>IFERROR(__xludf.DUMMYFUNCTION("""COMPUTED_VALUE"""),"")</f>
        <v/>
      </c>
      <c r="M90" s="37" t="str">
        <f>IFERROR(__xludf.DUMMYFUNCTION("""COMPUTED_VALUE"""),"")</f>
        <v/>
      </c>
      <c r="N90" s="40" t="str">
        <f>IFERROR(__xludf.DUMMYFUNCTION("""COMPUTED_VALUE"""),"")</f>
        <v/>
      </c>
      <c r="O90" s="39" t="str">
        <f>IFERROR(__xludf.DUMMYFUNCTION("""COMPUTED_VALUE"""),"")</f>
        <v/>
      </c>
      <c r="P90" s="39" t="str">
        <f>IFERROR(__xludf.DUMMYFUNCTION("""COMPUTED_VALUE"""),"")</f>
        <v/>
      </c>
      <c r="Q90" s="39" t="str">
        <f>IFERROR(__xludf.DUMMYFUNCTION("""COMPUTED_VALUE"""),"")</f>
        <v/>
      </c>
      <c r="R90" s="39" t="str">
        <f>IFERROR(__xludf.DUMMYFUNCTION("""COMPUTED_VALUE"""),"")</f>
        <v/>
      </c>
      <c r="S90" s="39" t="str">
        <f>IFERROR(__xludf.DUMMYFUNCTION("""COMPUTED_VALUE"""),"")</f>
        <v/>
      </c>
      <c r="T90" s="39" t="str">
        <f>IFERROR(__xludf.DUMMYFUNCTION("""COMPUTED_VALUE"""),"")</f>
        <v/>
      </c>
      <c r="U90" s="39" t="str">
        <f>IFERROR(__xludf.DUMMYFUNCTION("""COMPUTED_VALUE"""),"")</f>
        <v/>
      </c>
      <c r="V90" s="39" t="str">
        <f>IFERROR(__xludf.DUMMYFUNCTION("""COMPUTED_VALUE"""),"")</f>
        <v/>
      </c>
      <c r="W90" s="39" t="str">
        <f>IFERROR(__xludf.DUMMYFUNCTION("""COMPUTED_VALUE"""),"")</f>
        <v/>
      </c>
      <c r="X90" s="39" t="str">
        <f>IFERROR(__xludf.DUMMYFUNCTION("""COMPUTED_VALUE"""),"disposal_of")</f>
        <v>disposal_of</v>
      </c>
      <c r="Y90" s="39" t="str">
        <f>IFERROR(__xludf.DUMMYFUNCTION("""COMPUTED_VALUE"""),"Yes")</f>
        <v>Yes</v>
      </c>
      <c r="Z90" s="39" t="str">
        <f>IFERROR(__xludf.DUMMYFUNCTION("""COMPUTED_VALUE"""),"yes6_no0")</f>
        <v>yes6_no0</v>
      </c>
      <c r="AA90" s="39" t="str">
        <f>IFERROR(__xludf.DUMMYFUNCTION("""COMPUTED_VALUE"""),"yes6no00000")</f>
        <v>yes6no00000</v>
      </c>
      <c r="AB90" s="39" t="str">
        <f>IFERROR(__xludf.DUMMYFUNCTION("""COMPUTED_VALUE"""),"INTEGER_ZERO_OR_POSITIVE")</f>
        <v>INTEGER_ZERO_OR_POSITIVE</v>
      </c>
      <c r="AC90" s="39" t="str">
        <f>IFERROR(__xludf.DUMMYFUNCTION("""COMPUTED_VALUE"""),"")</f>
        <v/>
      </c>
      <c r="AD90" s="39" t="str">
        <f>IFERROR(__xludf.DUMMYFUNCTION("""COMPUTED_VALUE"""),"INTEGER_ZERO_OR_POSITIVE")</f>
        <v>INTEGER_ZERO_OR_POSITIVE</v>
      </c>
      <c r="AE90" s="39" t="str">
        <f>IFERROR(__xludf.DUMMYFUNCTION("""COMPUTED_VALUE"""),"SUM")</f>
        <v>SUM</v>
      </c>
      <c r="AF90" s="39" t="b">
        <f>IFERROR(__xludf.DUMMYFUNCTION("""COMPUTED_VALUE"""),TRUE)</f>
        <v>1</v>
      </c>
      <c r="AG90" s="39" t="str">
        <f>IFERROR(__xludf.DUMMYFUNCTION("""COMPUTED_VALUE"""),"")</f>
        <v/>
      </c>
      <c r="AH90" s="39"/>
      <c r="AI90" s="39"/>
      <c r="AJ90" s="39"/>
      <c r="AK90" s="39"/>
      <c r="AL90" s="39"/>
      <c r="AM90" s="39"/>
      <c r="AN90" s="39"/>
    </row>
    <row r="91" outlineLevel="1">
      <c r="A91" s="39" t="str">
        <f>IFERROR(__xludf.DUMMYFUNCTION("""COMPUTED_VALUE"""),"calculate")</f>
        <v>calculate</v>
      </c>
      <c r="B91" s="39" t="str">
        <f>IFERROR(__xludf.DUMMYFUNCTION("""COMPUTED_VALUE"""),"HygMedWasCl")</f>
        <v>HygMedWasCl</v>
      </c>
      <c r="C91" s="39" t="str">
        <f>IFERROR(__xludf.DUMMYFUNCTION("""COMPUTED_VALUE"""),"Calculate Hygiene medical waste")</f>
        <v>Calculate Hygiene medical waste</v>
      </c>
      <c r="D91" s="39" t="str">
        <f>IFERROR(__xludf.DUMMYFUNCTION("""COMPUTED_VALUE"""),"")</f>
        <v/>
      </c>
      <c r="E91" s="39" t="str">
        <f>IFERROR(__xludf.DUMMYFUNCTION("""COMPUTED_VALUE"""),"")</f>
        <v/>
      </c>
      <c r="F91" s="39">
        <f>IFERROR(__xludf.DUMMYFUNCTION("""COMPUTED_VALUE"""),91.0)</f>
        <v>91</v>
      </c>
      <c r="G91" s="39" t="str">
        <f>IFERROR(__xludf.DUMMYFUNCTION("""COMPUTED_VALUE"""),"")</f>
        <v/>
      </c>
      <c r="H91" s="39">
        <f>IFERROR(__xludf.DUMMYFUNCTION("""COMPUTED_VALUE"""),11.0)</f>
        <v>11</v>
      </c>
      <c r="I91" s="39" t="str">
        <f>IFERROR(__xludf.DUMMYFUNCTION("""COMPUTED_VALUE"""),"")</f>
        <v/>
      </c>
      <c r="J91" s="39" t="str">
        <f>IFERROR(__xludf.DUMMYFUNCTION("""COMPUTED_VALUE"""),"")</f>
        <v/>
      </c>
      <c r="K91" s="39" t="str">
        <f>IFERROR(__xludf.DUMMYFUNCTION("""COMPUTED_VALUE"""),"")</f>
        <v/>
      </c>
      <c r="L91" s="37" t="str">
        <f>IFERROR(__xludf.DUMMYFUNCTION("""COMPUTED_VALUE"""),"73-77")</f>
        <v>73-77</v>
      </c>
      <c r="M91" s="47" t="str">
        <f>IFERROR(__xludf.DUMMYFUNCTION("""COMPUTED_VALUE"""),"70,71,80,81,82,84,85,86,87,88")</f>
        <v>70,71,80,81,82,84,85,86,87,88</v>
      </c>
      <c r="N91" s="40" t="str">
        <f>IFERROR(__xludf.DUMMYFUNCTION("""COMPUTED_VALUE"""),"73,74,75,76,77,70,71,80,81,82,84,85,86,87,88")</f>
        <v>73,74,75,76,77,70,71,80,81,82,84,85,86,87,88</v>
      </c>
      <c r="O91" s="39" t="str">
        <f>IFERROR(__xludf.DUMMYFUNCTION("""COMPUTED_VALUE"""),"coalesce(${GarbBinCour},0)+coalesce(${WastePitHF0},0)+coalesce(${FourWatClos},0)+coalesce(${WitoutFlorF},0)+coalesce(${WitoutFecal},0)+coalesce(${},0)+coalesce(${HygMedWasDp},0)+coalesce(${},0)+coalesce(${PresSufShow},0)+coalesce(${TwoBathFaci},0)+coalesc"&amp;"e(${EvWastWater},0)+coalesce(${},0)+coalesce(${WastePitAvl},0)+coalesce(${CourtyClean},0)+coalesce(${Nsterilizer},0)")</f>
        <v>coalesce(${GarbBinCour},0)+coalesce(${WastePitHF0},0)+coalesce(${FourWatClos},0)+coalesce(${WitoutFlorF},0)+coalesce(${WitoutFecal},0)+coalesce(${},0)+coalesce(${HygMedWasDp},0)+coalesce(${},0)+coalesce(${PresSufShow},0)+coalesce(${TwoBathFaci},0)+coalesce(${EvWastWater},0)+coalesce(${},0)+coalesce(${WastePitAvl},0)+coalesce(${CourtyClean},0)+coalesce(${Nsterilizer},0)</v>
      </c>
      <c r="P91" s="39" t="str">
        <f>IFERROR(__xludf.DUMMYFUNCTION("""COMPUTED_VALUE"""),"coalesce(${FourWatClos},0)+coalesce(${WitoutFlorF},0)+coalesce(${WitoutFecal},0)+coalesce(${DoorLockRof},0)+coalesce(${Disinfectan},0)+coalesce(${HFFenceMain},0)+coalesce(${GarbBinCour},0)+coalesce(${TwoBathFaci},0)+coalesce(${BatFacWater},0)+coalesce(${E"&amp;"vWastWater},0)+coalesce(${WastePitAvl},0)+coalesce(${CourtyClean},0)+coalesce(${Nsterilizer},0)+coalesce(${HygienDress},0)+coalesce(${DipHeaWaste},0)")</f>
        <v>coalesce(${FourWatClos},0)+coalesce(${WitoutFlorF},0)+coalesce(${WitoutFecal},0)+coalesce(${DoorLockRof},0)+coalesce(${Disinfectan},0)+coalesce(${HFFenceMain},0)+coalesce(${GarbBinCour},0)+coalesce(${TwoBathFaci},0)+coalesce(${BatFacWater},0)+coalesce(${EvWastWater},0)+coalesce(${WastePitAvl},0)+coalesce(${CourtyClean},0)+coalesce(${Nsterilizer},0)+coalesce(${HygienDress},0)+coalesce(${DipHeaWaste},0)</v>
      </c>
      <c r="Q91" s="39" t="str">
        <f>IFERROR(__xludf.DUMMYFUNCTION("""COMPUTED_VALUE"""),"")</f>
        <v/>
      </c>
      <c r="R91" s="39" t="str">
        <f>IFERROR(__xludf.DUMMYFUNCTION("""COMPUTED_VALUE"""),"")</f>
        <v/>
      </c>
      <c r="S91" s="39" t="str">
        <f>IFERROR(__xludf.DUMMYFUNCTION("""COMPUTED_VALUE"""),"")</f>
        <v/>
      </c>
      <c r="T91" s="39" t="str">
        <f>IFERROR(__xludf.DUMMYFUNCTION("""COMPUTED_VALUE"""),"")</f>
        <v/>
      </c>
      <c r="U91" s="39" t="str">
        <f>IFERROR(__xludf.DUMMYFUNCTION("""COMPUTED_VALUE"""),"")</f>
        <v/>
      </c>
      <c r="V91" s="39" t="str">
        <f>IFERROR(__xludf.DUMMYFUNCTION("""COMPUTED_VALUE"""),"")</f>
        <v/>
      </c>
      <c r="W91" s="39" t="str">
        <f>IFERROR(__xludf.DUMMYFUNCTION("""COMPUTED_VALUE"""),"")</f>
        <v/>
      </c>
      <c r="X91" s="39" t="str">
        <f>IFERROR(__xludf.DUMMYFUNCTION("""COMPUTED_VALUE"""),"calculate_h")</f>
        <v>calculate_h</v>
      </c>
      <c r="Y91" s="39" t="str">
        <f>IFERROR(__xludf.DUMMYFUNCTION("""COMPUTED_VALUE"""),"Yes")</f>
        <v>Yes</v>
      </c>
      <c r="Z91" s="39" t="str">
        <f>IFERROR(__xludf.DUMMYFUNCTION("""COMPUTED_VALUE"""),"")</f>
        <v/>
      </c>
      <c r="AA91" s="39" t="str">
        <f>IFERROR(__xludf.DUMMYFUNCTION("""COMPUTED_VALUE"""),"")</f>
        <v/>
      </c>
      <c r="AB91" s="39" t="str">
        <f>IFERROR(__xludf.DUMMYFUNCTION("""COMPUTED_VALUE"""),"")</f>
        <v/>
      </c>
      <c r="AC91" s="39" t="str">
        <f>IFERROR(__xludf.DUMMYFUNCTION("""COMPUTED_VALUE"""),"NUMBER")</f>
        <v>NUMBER</v>
      </c>
      <c r="AD91" s="39" t="str">
        <f>IFERROR(__xludf.DUMMYFUNCTION("""COMPUTED_VALUE"""),"NUMBER")</f>
        <v>NUMBER</v>
      </c>
      <c r="AE91" s="39" t="str">
        <f>IFERROR(__xludf.DUMMYFUNCTION("""COMPUTED_VALUE"""),"SUM")</f>
        <v>SUM</v>
      </c>
      <c r="AF91" s="39" t="b">
        <f>IFERROR(__xludf.DUMMYFUNCTION("""COMPUTED_VALUE"""),TRUE)</f>
        <v>1</v>
      </c>
      <c r="AG91" s="39" t="str">
        <f>IFERROR(__xludf.DUMMYFUNCTION("""COMPUTED_VALUE"""),"")</f>
        <v/>
      </c>
      <c r="AH91" s="39"/>
      <c r="AI91" s="39"/>
      <c r="AJ91" s="39"/>
      <c r="AK91" s="39"/>
      <c r="AL91" s="39"/>
      <c r="AM91" s="39"/>
      <c r="AN91" s="39"/>
    </row>
    <row r="92" outlineLevel="1">
      <c r="A92" s="39" t="str">
        <f>IFERROR(__xludf.DUMMYFUNCTION("""COMPUTED_VALUE"""),"end_group")</f>
        <v>end_group</v>
      </c>
      <c r="B92" s="39" t="str">
        <f>IFERROR(__xludf.DUMMYFUNCTION("""COMPUTED_VALUE"""),"")</f>
        <v/>
      </c>
      <c r="C92" s="39" t="str">
        <f>IFERROR(__xludf.DUMMYFUNCTION("""COMPUTED_VALUE"""),"")</f>
        <v/>
      </c>
      <c r="D92" s="39" t="str">
        <f>IFERROR(__xludf.DUMMYFUNCTION("""COMPUTED_VALUE"""),"")</f>
        <v/>
      </c>
      <c r="E92" s="39" t="str">
        <f>IFERROR(__xludf.DUMMYFUNCTION("""COMPUTED_VALUE"""),"")</f>
        <v/>
      </c>
      <c r="F92" s="39">
        <f>IFERROR(__xludf.DUMMYFUNCTION("""COMPUTED_VALUE"""),92.0)</f>
        <v>92</v>
      </c>
      <c r="G92" s="39" t="str">
        <f>IFERROR(__xludf.DUMMYFUNCTION("""COMPUTED_VALUE"""),"")</f>
        <v/>
      </c>
      <c r="H92" s="39" t="str">
        <f>IFERROR(__xludf.DUMMYFUNCTION("""COMPUTED_VALUE"""),"")</f>
        <v/>
      </c>
      <c r="I92" s="39" t="str">
        <f>IFERROR(__xludf.DUMMYFUNCTION("""COMPUTED_VALUE"""),"")</f>
        <v/>
      </c>
      <c r="J92" s="39" t="str">
        <f>IFERROR(__xludf.DUMMYFUNCTION("""COMPUTED_VALUE"""),"")</f>
        <v/>
      </c>
      <c r="K92" s="39" t="str">
        <f>IFERROR(__xludf.DUMMYFUNCTION("""COMPUTED_VALUE"""),"")</f>
        <v/>
      </c>
      <c r="L92" s="37" t="str">
        <f>IFERROR(__xludf.DUMMYFUNCTION("""COMPUTED_VALUE"""),"")</f>
        <v/>
      </c>
      <c r="M92" s="37" t="str">
        <f>IFERROR(__xludf.DUMMYFUNCTION("""COMPUTED_VALUE"""),"")</f>
        <v/>
      </c>
      <c r="N92" s="40" t="str">
        <f>IFERROR(__xludf.DUMMYFUNCTION("""COMPUTED_VALUE"""),"")</f>
        <v/>
      </c>
      <c r="O92" s="39" t="str">
        <f>IFERROR(__xludf.DUMMYFUNCTION("""COMPUTED_VALUE"""),"")</f>
        <v/>
      </c>
      <c r="P92" s="39" t="str">
        <f>IFERROR(__xludf.DUMMYFUNCTION("""COMPUTED_VALUE"""),"")</f>
        <v/>
      </c>
      <c r="Q92" s="39" t="str">
        <f>IFERROR(__xludf.DUMMYFUNCTION("""COMPUTED_VALUE"""),"")</f>
        <v/>
      </c>
      <c r="R92" s="39" t="str">
        <f>IFERROR(__xludf.DUMMYFUNCTION("""COMPUTED_VALUE"""),"")</f>
        <v/>
      </c>
      <c r="S92" s="39" t="str">
        <f>IFERROR(__xludf.DUMMYFUNCTION("""COMPUTED_VALUE"""),"")</f>
        <v/>
      </c>
      <c r="T92" s="39" t="str">
        <f>IFERROR(__xludf.DUMMYFUNCTION("""COMPUTED_VALUE"""),"")</f>
        <v/>
      </c>
      <c r="U92" s="39" t="str">
        <f>IFERROR(__xludf.DUMMYFUNCTION("""COMPUTED_VALUE"""),"")</f>
        <v/>
      </c>
      <c r="V92" s="39" t="str">
        <f>IFERROR(__xludf.DUMMYFUNCTION("""COMPUTED_VALUE"""),"")</f>
        <v/>
      </c>
      <c r="W92" s="39" t="str">
        <f>IFERROR(__xludf.DUMMYFUNCTION("""COMPUTED_VALUE"""),"")</f>
        <v/>
      </c>
      <c r="X92" s="39" t="str">
        <f>IFERROR(__xludf.DUMMYFUNCTION("""COMPUTED_VALUE"""),"")</f>
        <v/>
      </c>
      <c r="Y92" s="39" t="str">
        <f>IFERROR(__xludf.DUMMYFUNCTION("""COMPUTED_VALUE"""),"No")</f>
        <v>No</v>
      </c>
      <c r="Z92" s="39" t="str">
        <f>IFERROR(__xludf.DUMMYFUNCTION("""COMPUTED_VALUE"""),"")</f>
        <v/>
      </c>
      <c r="AA92" s="39" t="str">
        <f>IFERROR(__xludf.DUMMYFUNCTION("""COMPUTED_VALUE"""),"")</f>
        <v/>
      </c>
      <c r="AB92" s="39" t="str">
        <f>IFERROR(__xludf.DUMMYFUNCTION("""COMPUTED_VALUE"""),"")</f>
        <v/>
      </c>
      <c r="AC92" s="39" t="str">
        <f>IFERROR(__xludf.DUMMYFUNCTION("""COMPUTED_VALUE"""),"")</f>
        <v/>
      </c>
      <c r="AD92" s="39" t="str">
        <f>IFERROR(__xludf.DUMMYFUNCTION("""COMPUTED_VALUE"""),"")</f>
        <v/>
      </c>
      <c r="AE92" s="39" t="str">
        <f>IFERROR(__xludf.DUMMYFUNCTION("""COMPUTED_VALUE"""),"")</f>
        <v/>
      </c>
      <c r="AF92" s="39" t="str">
        <f>IFERROR(__xludf.DUMMYFUNCTION("""COMPUTED_VALUE"""),"")</f>
        <v/>
      </c>
      <c r="AG92" s="39" t="str">
        <f>IFERROR(__xludf.DUMMYFUNCTION("""COMPUTED_VALUE"""),"")</f>
        <v/>
      </c>
      <c r="AH92" s="39"/>
      <c r="AI92" s="39"/>
      <c r="AJ92" s="39"/>
      <c r="AK92" s="39"/>
      <c r="AL92" s="39"/>
      <c r="AM92" s="39"/>
      <c r="AN92" s="39"/>
    </row>
    <row r="93" outlineLevel="1">
      <c r="A93" s="39" t="str">
        <f>IFERROR(__xludf.DUMMYFUNCTION("""COMPUTED_VALUE"""),"begin_group")</f>
        <v>begin_group</v>
      </c>
      <c r="B93" s="39" t="str">
        <f>IFERROR(__xludf.DUMMYFUNCTION("""COMPUTED_VALUE"""),"CuratConsul")</f>
        <v>CuratConsul</v>
      </c>
      <c r="C93" s="39" t="str">
        <f>IFERROR(__xludf.DUMMYFUNCTION("""COMPUTED_VALUE"""),"Section 6 Curative Consultations ")</f>
        <v>Section 6 Curative Consultations </v>
      </c>
      <c r="D93" s="39" t="str">
        <f>IFERROR(__xludf.DUMMYFUNCTION("""COMPUTED_VALUE"""),"")</f>
        <v/>
      </c>
      <c r="E93" s="39" t="str">
        <f>IFERROR(__xludf.DUMMYFUNCTION("""COMPUTED_VALUE"""),"")</f>
        <v/>
      </c>
      <c r="F93" s="39">
        <f>IFERROR(__xludf.DUMMYFUNCTION("""COMPUTED_VALUE"""),93.0)</f>
        <v>93</v>
      </c>
      <c r="G93" s="39" t="str">
        <f>IFERROR(__xludf.DUMMYFUNCTION("""COMPUTED_VALUE"""),"")</f>
        <v/>
      </c>
      <c r="H93" s="39">
        <f>IFERROR(__xludf.DUMMYFUNCTION("""COMPUTED_VALUE"""),11.0)</f>
        <v>11</v>
      </c>
      <c r="I93" s="39" t="str">
        <f>IFERROR(__xludf.DUMMYFUNCTION("""COMPUTED_VALUE"""),"")</f>
        <v/>
      </c>
      <c r="J93" s="39" t="str">
        <f>IFERROR(__xludf.DUMMYFUNCTION("""COMPUTED_VALUE"""),"field-list")</f>
        <v>field-list</v>
      </c>
      <c r="K93" s="39" t="str">
        <f>IFERROR(__xludf.DUMMYFUNCTION("""COMPUTED_VALUE"""),"")</f>
        <v/>
      </c>
      <c r="L93" s="37" t="str">
        <f>IFERROR(__xludf.DUMMYFUNCTION("""COMPUTED_VALUE"""),"")</f>
        <v/>
      </c>
      <c r="M93" s="37" t="str">
        <f>IFERROR(__xludf.DUMMYFUNCTION("""COMPUTED_VALUE"""),"")</f>
        <v/>
      </c>
      <c r="N93" s="40" t="str">
        <f>IFERROR(__xludf.DUMMYFUNCTION("""COMPUTED_VALUE"""),"")</f>
        <v/>
      </c>
      <c r="O93" s="39" t="str">
        <f>IFERROR(__xludf.DUMMYFUNCTION("""COMPUTED_VALUE"""),"")</f>
        <v/>
      </c>
      <c r="P93" s="39" t="str">
        <f>IFERROR(__xludf.DUMMYFUNCTION("""COMPUTED_VALUE"""),"")</f>
        <v/>
      </c>
      <c r="Q93" s="39" t="str">
        <f>IFERROR(__xludf.DUMMYFUNCTION("""COMPUTED_VALUE"""),"")</f>
        <v/>
      </c>
      <c r="R93" s="39" t="str">
        <f>IFERROR(__xludf.DUMMYFUNCTION("""COMPUTED_VALUE"""),"")</f>
        <v/>
      </c>
      <c r="S93" s="39" t="str">
        <f>IFERROR(__xludf.DUMMYFUNCTION("""COMPUTED_VALUE"""),"")</f>
        <v/>
      </c>
      <c r="T93" s="39" t="str">
        <f>IFERROR(__xludf.DUMMYFUNCTION("""COMPUTED_VALUE"""),"")</f>
        <v/>
      </c>
      <c r="U93" s="39" t="str">
        <f>IFERROR(__xludf.DUMMYFUNCTION("""COMPUTED_VALUE"""),"")</f>
        <v/>
      </c>
      <c r="V93" s="39" t="str">
        <f>IFERROR(__xludf.DUMMYFUNCTION("""COMPUTED_VALUE"""),"")</f>
        <v/>
      </c>
      <c r="W93" s="39" t="str">
        <f>IFERROR(__xludf.DUMMYFUNCTION("""COMPUTED_VALUE"""),"")</f>
        <v/>
      </c>
      <c r="X93" s="39" t="str">
        <f>IFERROR(__xludf.DUMMYFUNCTION("""COMPUTED_VALUE"""),"section_6_c")</f>
        <v>section_6_c</v>
      </c>
      <c r="Y93" s="39" t="str">
        <f>IFERROR(__xludf.DUMMYFUNCTION("""COMPUTED_VALUE"""),"No")</f>
        <v>No</v>
      </c>
      <c r="Z93" s="39" t="str">
        <f>IFERROR(__xludf.DUMMYFUNCTION("""COMPUTED_VALUE"""),"")</f>
        <v/>
      </c>
      <c r="AA93" s="39" t="str">
        <f>IFERROR(__xludf.DUMMYFUNCTION("""COMPUTED_VALUE"""),"")</f>
        <v/>
      </c>
      <c r="AB93" s="39" t="str">
        <f>IFERROR(__xludf.DUMMYFUNCTION("""COMPUTED_VALUE"""),"")</f>
        <v/>
      </c>
      <c r="AC93" s="39" t="str">
        <f>IFERROR(__xludf.DUMMYFUNCTION("""COMPUTED_VALUE"""),"")</f>
        <v/>
      </c>
      <c r="AD93" s="39" t="str">
        <f>IFERROR(__xludf.DUMMYFUNCTION("""COMPUTED_VALUE"""),"")</f>
        <v/>
      </c>
      <c r="AE93" s="39" t="str">
        <f>IFERROR(__xludf.DUMMYFUNCTION("""COMPUTED_VALUE"""),"")</f>
        <v/>
      </c>
      <c r="AF93" s="39" t="str">
        <f>IFERROR(__xludf.DUMMYFUNCTION("""COMPUTED_VALUE"""),"")</f>
        <v/>
      </c>
      <c r="AG93" s="39" t="str">
        <f>IFERROR(__xludf.DUMMYFUNCTION("""COMPUTED_VALUE"""),"")</f>
        <v/>
      </c>
      <c r="AH93" s="39"/>
      <c r="AI93" s="39"/>
      <c r="AJ93" s="39"/>
      <c r="AK93" s="39"/>
      <c r="AL93" s="39"/>
      <c r="AM93" s="39"/>
      <c r="AN93" s="39"/>
    </row>
    <row r="94" outlineLevel="1">
      <c r="A94" s="39" t="str">
        <f>IFERROR(__xludf.DUMMYFUNCTION("""COMPUTED_VALUE"""),"select_one yes1_no0")</f>
        <v>select_one yes1_no0</v>
      </c>
      <c r="B94" s="39" t="str">
        <f>IFERROR(__xludf.DUMMYFUNCTION("""COMPUTED_VALUE"""),"ConWaitArea")</f>
        <v>ConWaitArea</v>
      </c>
      <c r="C94" s="39" t="str">
        <f>IFERROR(__xludf.DUMMYFUNCTION("""COMPUTED_VALUE"""),"1. Is condition in waiting area good?")</f>
        <v>1. Is condition in waiting area good?</v>
      </c>
      <c r="D94" s="39" t="str">
        <f>IFERROR(__xludf.DUMMYFUNCTION("""COMPUTED_VALUE"""),"")</f>
        <v/>
      </c>
      <c r="E94" s="39" t="str">
        <f>IFERROR(__xludf.DUMMYFUNCTION("""COMPUTED_VALUE"""),"")</f>
        <v/>
      </c>
      <c r="F94" s="39">
        <f>IFERROR(__xludf.DUMMYFUNCTION("""COMPUTED_VALUE"""),94.0)</f>
        <v>94</v>
      </c>
      <c r="G94" s="39">
        <f>IFERROR(__xludf.DUMMYFUNCTION("""COMPUTED_VALUE"""),1.0)</f>
        <v>1</v>
      </c>
      <c r="H94" s="39">
        <f>IFERROR(__xludf.DUMMYFUNCTION("""COMPUTED_VALUE"""),11.0)</f>
        <v>11</v>
      </c>
      <c r="I94" s="39" t="str">
        <f>IFERROR(__xludf.DUMMYFUNCTION("""COMPUTED_VALUE"""),"Sufficient benches and or chairs protected against sun and rain and waiting area is not inside the consultation room")</f>
        <v>Sufficient benches and or chairs protected against sun and rain and waiting area is not inside the consultation room</v>
      </c>
      <c r="J94" s="39" t="str">
        <f>IFERROR(__xludf.DUMMYFUNCTION("""COMPUTED_VALUE"""),"")</f>
        <v/>
      </c>
      <c r="K94" s="39" t="b">
        <f>IFERROR(__xludf.DUMMYFUNCTION("""COMPUTED_VALUE"""),TRUE)</f>
        <v>1</v>
      </c>
      <c r="L94" s="37" t="str">
        <f>IFERROR(__xludf.DUMMYFUNCTION("""COMPUTED_VALUE"""),"")</f>
        <v/>
      </c>
      <c r="M94" s="37" t="str">
        <f>IFERROR(__xludf.DUMMYFUNCTION("""COMPUTED_VALUE"""),"")</f>
        <v/>
      </c>
      <c r="N94" s="40" t="str">
        <f>IFERROR(__xludf.DUMMYFUNCTION("""COMPUTED_VALUE"""),"")</f>
        <v/>
      </c>
      <c r="O94" s="39" t="str">
        <f>IFERROR(__xludf.DUMMYFUNCTION("""COMPUTED_VALUE"""),"")</f>
        <v/>
      </c>
      <c r="P94" s="39" t="str">
        <f>IFERROR(__xludf.DUMMYFUNCTION("""COMPUTED_VALUE"""),"")</f>
        <v/>
      </c>
      <c r="Q94" s="39" t="str">
        <f>IFERROR(__xludf.DUMMYFUNCTION("""COMPUTED_VALUE"""),"")</f>
        <v/>
      </c>
      <c r="R94" s="39" t="str">
        <f>IFERROR(__xludf.DUMMYFUNCTION("""COMPUTED_VALUE"""),"")</f>
        <v/>
      </c>
      <c r="S94" s="39" t="str">
        <f>IFERROR(__xludf.DUMMYFUNCTION("""COMPUTED_VALUE"""),"")</f>
        <v/>
      </c>
      <c r="T94" s="39" t="str">
        <f>IFERROR(__xludf.DUMMYFUNCTION("""COMPUTED_VALUE"""),"")</f>
        <v/>
      </c>
      <c r="U94" s="39" t="str">
        <f>IFERROR(__xludf.DUMMYFUNCTION("""COMPUTED_VALUE"""),"")</f>
        <v/>
      </c>
      <c r="V94" s="39" t="str">
        <f>IFERROR(__xludf.DUMMYFUNCTION("""COMPUTED_VALUE"""),"")</f>
        <v/>
      </c>
      <c r="W94" s="39" t="str">
        <f>IFERROR(__xludf.DUMMYFUNCTION("""COMPUTED_VALUE"""),"")</f>
        <v/>
      </c>
      <c r="X94" s="39" t="str">
        <f>IFERROR(__xludf.DUMMYFUNCTION("""COMPUTED_VALUE"""),"is_conditio")</f>
        <v>is_conditio</v>
      </c>
      <c r="Y94" s="39" t="str">
        <f>IFERROR(__xludf.DUMMYFUNCTION("""COMPUTED_VALUE"""),"Yes")</f>
        <v>Yes</v>
      </c>
      <c r="Z94" s="39" t="str">
        <f>IFERROR(__xludf.DUMMYFUNCTION("""COMPUTED_VALUE"""),"yes1_no0")</f>
        <v>yes1_no0</v>
      </c>
      <c r="AA94" s="39" t="str">
        <f>IFERROR(__xludf.DUMMYFUNCTION("""COMPUTED_VALUE"""),"yes1no00000")</f>
        <v>yes1no00000</v>
      </c>
      <c r="AB94" s="39" t="str">
        <f>IFERROR(__xludf.DUMMYFUNCTION("""COMPUTED_VALUE"""),"INTEGER_ZERO_OR_POSITIVE")</f>
        <v>INTEGER_ZERO_OR_POSITIVE</v>
      </c>
      <c r="AC94" s="39" t="str">
        <f>IFERROR(__xludf.DUMMYFUNCTION("""COMPUTED_VALUE"""),"")</f>
        <v/>
      </c>
      <c r="AD94" s="39" t="str">
        <f>IFERROR(__xludf.DUMMYFUNCTION("""COMPUTED_VALUE"""),"INTEGER_ZERO_OR_POSITIVE")</f>
        <v>INTEGER_ZERO_OR_POSITIVE</v>
      </c>
      <c r="AE94" s="39" t="str">
        <f>IFERROR(__xludf.DUMMYFUNCTION("""COMPUTED_VALUE"""),"SUM")</f>
        <v>SUM</v>
      </c>
      <c r="AF94" s="39" t="b">
        <f>IFERROR(__xludf.DUMMYFUNCTION("""COMPUTED_VALUE"""),TRUE)</f>
        <v>1</v>
      </c>
      <c r="AG94" s="39" t="str">
        <f>IFERROR(__xludf.DUMMYFUNCTION("""COMPUTED_VALUE"""),"Yes + Yes + Yes + Yes + Yes + Yes + Yes + Yes + Yes + Yes + Yes + Yes + Yes + Yes + Yes + Yes + Yes + Yes + Yes + Yes + Yes + Yes + Yes + Yes + No + Yes + Yes + Yes")</f>
        <v>Yes + Yes + Yes + Yes + Yes + Yes + Yes + Yes + Yes + Yes + Yes + Yes + Yes + Yes + Yes + Yes + Yes + Yes + Yes + Yes + Yes + Yes + Yes + Yes + No + Yes + Yes + Yes</v>
      </c>
      <c r="AH94" s="39"/>
      <c r="AI94" s="39"/>
      <c r="AJ94" s="39"/>
      <c r="AK94" s="39"/>
      <c r="AL94" s="39"/>
      <c r="AM94" s="39"/>
      <c r="AN94" s="39"/>
    </row>
    <row r="95" outlineLevel="1">
      <c r="A95" s="39" t="str">
        <f>IFERROR(__xludf.DUMMYFUNCTION("""COMPUTED_VALUE"""),"select_one yes1_no0")</f>
        <v>select_one yes1_no0</v>
      </c>
      <c r="B95" s="39" t="str">
        <f>IFERROR(__xludf.DUMMYFUNCTION("""COMPUTED_VALUE"""),"UnitFeeDrug")</f>
        <v>UnitFeeDrug</v>
      </c>
      <c r="C95" s="39" t="str">
        <f>IFERROR(__xludf.DUMMYFUNCTION("""COMPUTED_VALUE"""),"2. Is the unit fees of drugs displayed to the public?")</f>
        <v>2. Is the unit fees of drugs displayed to the public?</v>
      </c>
      <c r="D95" s="39" t="str">
        <f>IFERROR(__xludf.DUMMYFUNCTION("""COMPUTED_VALUE"""),"")</f>
        <v/>
      </c>
      <c r="E95" s="39" t="str">
        <f>IFERROR(__xludf.DUMMYFUNCTION("""COMPUTED_VALUE"""),"")</f>
        <v/>
      </c>
      <c r="F95" s="39">
        <f>IFERROR(__xludf.DUMMYFUNCTION("""COMPUTED_VALUE"""),95.0)</f>
        <v>95</v>
      </c>
      <c r="G95" s="39">
        <f>IFERROR(__xludf.DUMMYFUNCTION("""COMPUTED_VALUE"""),1.0)</f>
        <v>1</v>
      </c>
      <c r="H95" s="39">
        <f>IFERROR(__xludf.DUMMYFUNCTION("""COMPUTED_VALUE"""),11.0)</f>
        <v>11</v>
      </c>
      <c r="I95" s="39" t="str">
        <f>IFERROR(__xludf.DUMMYFUNCTION("""COMPUTED_VALUE"""),"Easily visible in the consultation room waiting area, updated, with (i) unit price per item; (ii) price for a standard treatment of the drug
Drugs are all generics. An exception list with branded drugs for special cases or pathologies is allowed, this lis"&amp;"t needs to be signed off by the HMB and be current for the calendar year.")</f>
        <v>Easily visible in the consultation room waiting area, updated, with (i) unit price per item; (ii) price for a standard treatment of the drug
Drugs are all generics. An exception list with branded drugs for special cases or pathologies is allowed, this list needs to be signed off by the HMB and be current for the calendar year.</v>
      </c>
      <c r="J95" s="39" t="str">
        <f>IFERROR(__xludf.DUMMYFUNCTION("""COMPUTED_VALUE"""),"")</f>
        <v/>
      </c>
      <c r="K95" s="39" t="b">
        <f>IFERROR(__xludf.DUMMYFUNCTION("""COMPUTED_VALUE"""),TRUE)</f>
        <v>1</v>
      </c>
      <c r="L95" s="37" t="str">
        <f>IFERROR(__xludf.DUMMYFUNCTION("""COMPUTED_VALUE"""),"")</f>
        <v/>
      </c>
      <c r="M95" s="37" t="str">
        <f>IFERROR(__xludf.DUMMYFUNCTION("""COMPUTED_VALUE"""),"")</f>
        <v/>
      </c>
      <c r="N95" s="40" t="str">
        <f>IFERROR(__xludf.DUMMYFUNCTION("""COMPUTED_VALUE"""),"")</f>
        <v/>
      </c>
      <c r="O95" s="39" t="str">
        <f>IFERROR(__xludf.DUMMYFUNCTION("""COMPUTED_VALUE"""),"")</f>
        <v/>
      </c>
      <c r="P95" s="39" t="str">
        <f>IFERROR(__xludf.DUMMYFUNCTION("""COMPUTED_VALUE"""),"")</f>
        <v/>
      </c>
      <c r="Q95" s="39" t="str">
        <f>IFERROR(__xludf.DUMMYFUNCTION("""COMPUTED_VALUE"""),"")</f>
        <v/>
      </c>
      <c r="R95" s="39" t="str">
        <f>IFERROR(__xludf.DUMMYFUNCTION("""COMPUTED_VALUE"""),"")</f>
        <v/>
      </c>
      <c r="S95" s="39" t="str">
        <f>IFERROR(__xludf.DUMMYFUNCTION("""COMPUTED_VALUE"""),"")</f>
        <v/>
      </c>
      <c r="T95" s="39" t="str">
        <f>IFERROR(__xludf.DUMMYFUNCTION("""COMPUTED_VALUE"""),"")</f>
        <v/>
      </c>
      <c r="U95" s="39" t="str">
        <f>IFERROR(__xludf.DUMMYFUNCTION("""COMPUTED_VALUE"""),"")</f>
        <v/>
      </c>
      <c r="V95" s="39" t="str">
        <f>IFERROR(__xludf.DUMMYFUNCTION("""COMPUTED_VALUE"""),"")</f>
        <v/>
      </c>
      <c r="W95" s="39" t="str">
        <f>IFERROR(__xludf.DUMMYFUNCTION("""COMPUTED_VALUE"""),"")</f>
        <v/>
      </c>
      <c r="X95" s="39" t="str">
        <f>IFERROR(__xludf.DUMMYFUNCTION("""COMPUTED_VALUE"""),"is_the_unit")</f>
        <v>is_the_unit</v>
      </c>
      <c r="Y95" s="39" t="str">
        <f>IFERROR(__xludf.DUMMYFUNCTION("""COMPUTED_VALUE"""),"Yes")</f>
        <v>Yes</v>
      </c>
      <c r="Z95" s="39" t="str">
        <f>IFERROR(__xludf.DUMMYFUNCTION("""COMPUTED_VALUE"""),"yes1_no0")</f>
        <v>yes1_no0</v>
      </c>
      <c r="AA95" s="39" t="str">
        <f>IFERROR(__xludf.DUMMYFUNCTION("""COMPUTED_VALUE"""),"yes1no00000")</f>
        <v>yes1no00000</v>
      </c>
      <c r="AB95" s="39" t="str">
        <f>IFERROR(__xludf.DUMMYFUNCTION("""COMPUTED_VALUE"""),"INTEGER_ZERO_OR_POSITIVE")</f>
        <v>INTEGER_ZERO_OR_POSITIVE</v>
      </c>
      <c r="AC95" s="39" t="str">
        <f>IFERROR(__xludf.DUMMYFUNCTION("""COMPUTED_VALUE"""),"")</f>
        <v/>
      </c>
      <c r="AD95" s="39" t="str">
        <f>IFERROR(__xludf.DUMMYFUNCTION("""COMPUTED_VALUE"""),"INTEGER_ZERO_OR_POSITIVE")</f>
        <v>INTEGER_ZERO_OR_POSITIVE</v>
      </c>
      <c r="AE95" s="39" t="str">
        <f>IFERROR(__xludf.DUMMYFUNCTION("""COMPUTED_VALUE"""),"SUM")</f>
        <v>SUM</v>
      </c>
      <c r="AF95" s="39" t="b">
        <f>IFERROR(__xludf.DUMMYFUNCTION("""COMPUTED_VALUE"""),TRUE)</f>
        <v>1</v>
      </c>
      <c r="AG95" s="39" t="str">
        <f>IFERROR(__xludf.DUMMYFUNCTION("""COMPUTED_VALUE"""),"")</f>
        <v/>
      </c>
      <c r="AH95" s="39"/>
      <c r="AI95" s="39"/>
      <c r="AJ95" s="39"/>
      <c r="AK95" s="39"/>
      <c r="AL95" s="39"/>
      <c r="AM95" s="39"/>
      <c r="AN95" s="39"/>
    </row>
    <row r="96" outlineLevel="1">
      <c r="A96" s="39" t="str">
        <f>IFERROR(__xludf.DUMMYFUNCTION("""COMPUTED_VALUE"""),"select_one yes1_no0")</f>
        <v>select_one yes1_no0</v>
      </c>
      <c r="B96" s="39" t="str">
        <f>IFERROR(__xludf.DUMMYFUNCTION("""COMPUTED_VALUE"""),"ExiWaitCard")</f>
        <v>ExiWaitCard</v>
      </c>
      <c r="C96" s="39" t="str">
        <f>IFERROR(__xludf.DUMMYFUNCTION("""COMPUTED_VALUE"""),"3. Existence of waiting card system with numbers")</f>
        <v>3. Existence of waiting card system with numbers</v>
      </c>
      <c r="D96" s="39" t="str">
        <f>IFERROR(__xludf.DUMMYFUNCTION("""COMPUTED_VALUE"""),"")</f>
        <v/>
      </c>
      <c r="E96" s="39" t="str">
        <f>IFERROR(__xludf.DUMMYFUNCTION("""COMPUTED_VALUE"""),"")</f>
        <v/>
      </c>
      <c r="F96" s="39">
        <f>IFERROR(__xludf.DUMMYFUNCTION("""COMPUTED_VALUE"""),96.0)</f>
        <v>96</v>
      </c>
      <c r="G96" s="39">
        <f>IFERROR(__xludf.DUMMYFUNCTION("""COMPUTED_VALUE"""),1.0)</f>
        <v>1</v>
      </c>
      <c r="H96" s="39">
        <f>IFERROR(__xludf.DUMMYFUNCTION("""COMPUTED_VALUE"""),11.0)</f>
        <v>11</v>
      </c>
      <c r="I96" s="39" t="str">
        <f>IFERROR(__xludf.DUMMYFUNCTION("""COMPUTED_VALUE"""),"")</f>
        <v/>
      </c>
      <c r="J96" s="39" t="str">
        <f>IFERROR(__xludf.DUMMYFUNCTION("""COMPUTED_VALUE"""),"")</f>
        <v/>
      </c>
      <c r="K96" s="39" t="b">
        <f>IFERROR(__xludf.DUMMYFUNCTION("""COMPUTED_VALUE"""),TRUE)</f>
        <v>1</v>
      </c>
      <c r="L96" s="37" t="str">
        <f>IFERROR(__xludf.DUMMYFUNCTION("""COMPUTED_VALUE"""),"")</f>
        <v/>
      </c>
      <c r="M96" s="37" t="str">
        <f>IFERROR(__xludf.DUMMYFUNCTION("""COMPUTED_VALUE"""),"")</f>
        <v/>
      </c>
      <c r="N96" s="40" t="str">
        <f>IFERROR(__xludf.DUMMYFUNCTION("""COMPUTED_VALUE"""),"")</f>
        <v/>
      </c>
      <c r="O96" s="39" t="str">
        <f>IFERROR(__xludf.DUMMYFUNCTION("""COMPUTED_VALUE"""),"")</f>
        <v/>
      </c>
      <c r="P96" s="39" t="str">
        <f>IFERROR(__xludf.DUMMYFUNCTION("""COMPUTED_VALUE"""),"")</f>
        <v/>
      </c>
      <c r="Q96" s="39" t="str">
        <f>IFERROR(__xludf.DUMMYFUNCTION("""COMPUTED_VALUE"""),"")</f>
        <v/>
      </c>
      <c r="R96" s="39" t="str">
        <f>IFERROR(__xludf.DUMMYFUNCTION("""COMPUTED_VALUE"""),"")</f>
        <v/>
      </c>
      <c r="S96" s="39" t="str">
        <f>IFERROR(__xludf.DUMMYFUNCTION("""COMPUTED_VALUE"""),"")</f>
        <v/>
      </c>
      <c r="T96" s="39" t="str">
        <f>IFERROR(__xludf.DUMMYFUNCTION("""COMPUTED_VALUE"""),"")</f>
        <v/>
      </c>
      <c r="U96" s="39" t="str">
        <f>IFERROR(__xludf.DUMMYFUNCTION("""COMPUTED_VALUE"""),"")</f>
        <v/>
      </c>
      <c r="V96" s="39" t="str">
        <f>IFERROR(__xludf.DUMMYFUNCTION("""COMPUTED_VALUE"""),"")</f>
        <v/>
      </c>
      <c r="W96" s="39" t="str">
        <f>IFERROR(__xludf.DUMMYFUNCTION("""COMPUTED_VALUE"""),"")</f>
        <v/>
      </c>
      <c r="X96" s="39" t="str">
        <f>IFERROR(__xludf.DUMMYFUNCTION("""COMPUTED_VALUE"""),"existence_o")</f>
        <v>existence_o</v>
      </c>
      <c r="Y96" s="39" t="str">
        <f>IFERROR(__xludf.DUMMYFUNCTION("""COMPUTED_VALUE"""),"Yes")</f>
        <v>Yes</v>
      </c>
      <c r="Z96" s="39" t="str">
        <f>IFERROR(__xludf.DUMMYFUNCTION("""COMPUTED_VALUE"""),"yes1_no0")</f>
        <v>yes1_no0</v>
      </c>
      <c r="AA96" s="39" t="str">
        <f>IFERROR(__xludf.DUMMYFUNCTION("""COMPUTED_VALUE"""),"yes1no00000")</f>
        <v>yes1no00000</v>
      </c>
      <c r="AB96" s="39" t="str">
        <f>IFERROR(__xludf.DUMMYFUNCTION("""COMPUTED_VALUE"""),"INTEGER_ZERO_OR_POSITIVE")</f>
        <v>INTEGER_ZERO_OR_POSITIVE</v>
      </c>
      <c r="AC96" s="39" t="str">
        <f>IFERROR(__xludf.DUMMYFUNCTION("""COMPUTED_VALUE"""),"")</f>
        <v/>
      </c>
      <c r="AD96" s="39" t="str">
        <f>IFERROR(__xludf.DUMMYFUNCTION("""COMPUTED_VALUE"""),"INTEGER_ZERO_OR_POSITIVE")</f>
        <v>INTEGER_ZERO_OR_POSITIVE</v>
      </c>
      <c r="AE96" s="39" t="str">
        <f>IFERROR(__xludf.DUMMYFUNCTION("""COMPUTED_VALUE"""),"SUM")</f>
        <v>SUM</v>
      </c>
      <c r="AF96" s="39" t="b">
        <f>IFERROR(__xludf.DUMMYFUNCTION("""COMPUTED_VALUE"""),TRUE)</f>
        <v>1</v>
      </c>
      <c r="AG96" s="39" t="str">
        <f>IFERROR(__xludf.DUMMYFUNCTION("""COMPUTED_VALUE"""),"")</f>
        <v/>
      </c>
      <c r="AH96" s="39"/>
      <c r="AI96" s="39"/>
      <c r="AJ96" s="39"/>
      <c r="AK96" s="39"/>
      <c r="AL96" s="39"/>
      <c r="AM96" s="39"/>
      <c r="AN96" s="39"/>
    </row>
    <row r="97" outlineLevel="1">
      <c r="A97" s="39" t="str">
        <f>IFERROR(__xludf.DUMMYFUNCTION("""COMPUTED_VALUE"""),"select_one yes5_no0")</f>
        <v>select_one yes5_no0</v>
      </c>
      <c r="B97" s="39" t="str">
        <f>IFERROR(__xludf.DUMMYFUNCTION("""COMPUTED_VALUE"""),"ConsulRoomC")</f>
        <v>ConsulRoomC</v>
      </c>
      <c r="C97" s="39" t="str">
        <f>IFERROR(__xludf.DUMMYFUNCTION("""COMPUTED_VALUE"""),"4. Consultation room in good condition")</f>
        <v>4. Consultation room in good condition</v>
      </c>
      <c r="D97" s="39" t="str">
        <f>IFERROR(__xludf.DUMMYFUNCTION("""COMPUTED_VALUE"""),"")</f>
        <v/>
      </c>
      <c r="E97" s="39" t="str">
        <f>IFERROR(__xludf.DUMMYFUNCTION("""COMPUTED_VALUE"""),"")</f>
        <v/>
      </c>
      <c r="F97" s="39">
        <f>IFERROR(__xludf.DUMMYFUNCTION("""COMPUTED_VALUE"""),97.0)</f>
        <v>97</v>
      </c>
      <c r="G97" s="39">
        <f>IFERROR(__xludf.DUMMYFUNCTION("""COMPUTED_VALUE"""),5.0)</f>
        <v>5</v>
      </c>
      <c r="H97" s="39">
        <f>IFERROR(__xludf.DUMMYFUNCTION("""COMPUTED_VALUE"""),11.0)</f>
        <v>11</v>
      </c>
      <c r="I97" s="39" t="str">
        <f>IFERROR(__xludf.DUMMYFUNCTION("""COMPUTED_VALUE"""),"Walls with durable materials well painted, floor paved with cement without fissures, undamaged ceiling
Consultation room and waiting space separated assuring confidentiality
Windows with curtains
Functional door with functional lock
Running water (tap or "&amp;"water dispenser) with liquid soap and clean towel available and used between patients			")</f>
        <v>Walls with durable materials well painted, floor paved with cement without fissures, undamaged ceiling
Consultation room and waiting space separated assuring confidentiality
Windows with curtains
Functional door with functional lock
Running water (tap or water dispenser) with liquid soap and clean towel available and used between patients			</v>
      </c>
      <c r="J97" s="39" t="str">
        <f>IFERROR(__xludf.DUMMYFUNCTION("""COMPUTED_VALUE"""),"")</f>
        <v/>
      </c>
      <c r="K97" s="39" t="b">
        <f>IFERROR(__xludf.DUMMYFUNCTION("""COMPUTED_VALUE"""),TRUE)</f>
        <v>1</v>
      </c>
      <c r="L97" s="37" t="str">
        <f>IFERROR(__xludf.DUMMYFUNCTION("""COMPUTED_VALUE"""),"")</f>
        <v/>
      </c>
      <c r="M97" s="37" t="str">
        <f>IFERROR(__xludf.DUMMYFUNCTION("""COMPUTED_VALUE"""),"")</f>
        <v/>
      </c>
      <c r="N97" s="40" t="str">
        <f>IFERROR(__xludf.DUMMYFUNCTION("""COMPUTED_VALUE"""),"")</f>
        <v/>
      </c>
      <c r="O97" s="39" t="str">
        <f>IFERROR(__xludf.DUMMYFUNCTION("""COMPUTED_VALUE"""),"")</f>
        <v/>
      </c>
      <c r="P97" s="39" t="str">
        <f>IFERROR(__xludf.DUMMYFUNCTION("""COMPUTED_VALUE"""),"")</f>
        <v/>
      </c>
      <c r="Q97" s="39" t="str">
        <f>IFERROR(__xludf.DUMMYFUNCTION("""COMPUTED_VALUE"""),"")</f>
        <v/>
      </c>
      <c r="R97" s="39" t="str">
        <f>IFERROR(__xludf.DUMMYFUNCTION("""COMPUTED_VALUE"""),"")</f>
        <v/>
      </c>
      <c r="S97" s="39" t="str">
        <f>IFERROR(__xludf.DUMMYFUNCTION("""COMPUTED_VALUE"""),"")</f>
        <v/>
      </c>
      <c r="T97" s="39" t="str">
        <f>IFERROR(__xludf.DUMMYFUNCTION("""COMPUTED_VALUE"""),"")</f>
        <v/>
      </c>
      <c r="U97" s="39" t="str">
        <f>IFERROR(__xludf.DUMMYFUNCTION("""COMPUTED_VALUE"""),"")</f>
        <v/>
      </c>
      <c r="V97" s="39" t="str">
        <f>IFERROR(__xludf.DUMMYFUNCTION("""COMPUTED_VALUE"""),"")</f>
        <v/>
      </c>
      <c r="W97" s="39" t="str">
        <f>IFERROR(__xludf.DUMMYFUNCTION("""COMPUTED_VALUE"""),"")</f>
        <v/>
      </c>
      <c r="X97" s="39" t="str">
        <f>IFERROR(__xludf.DUMMYFUNCTION("""COMPUTED_VALUE"""),"consultatio")</f>
        <v>consultatio</v>
      </c>
      <c r="Y97" s="39" t="str">
        <f>IFERROR(__xludf.DUMMYFUNCTION("""COMPUTED_VALUE"""),"Yes")</f>
        <v>Yes</v>
      </c>
      <c r="Z97" s="39" t="str">
        <f>IFERROR(__xludf.DUMMYFUNCTION("""COMPUTED_VALUE"""),"yes5_no0")</f>
        <v>yes5_no0</v>
      </c>
      <c r="AA97" s="39" t="str">
        <f>IFERROR(__xludf.DUMMYFUNCTION("""COMPUTED_VALUE"""),"yes5no00000")</f>
        <v>yes5no00000</v>
      </c>
      <c r="AB97" s="39" t="str">
        <f>IFERROR(__xludf.DUMMYFUNCTION("""COMPUTED_VALUE"""),"INTEGER_ZERO_OR_POSITIVE")</f>
        <v>INTEGER_ZERO_OR_POSITIVE</v>
      </c>
      <c r="AC97" s="39" t="str">
        <f>IFERROR(__xludf.DUMMYFUNCTION("""COMPUTED_VALUE"""),"")</f>
        <v/>
      </c>
      <c r="AD97" s="39" t="str">
        <f>IFERROR(__xludf.DUMMYFUNCTION("""COMPUTED_VALUE"""),"INTEGER_ZERO_OR_POSITIVE")</f>
        <v>INTEGER_ZERO_OR_POSITIVE</v>
      </c>
      <c r="AE97" s="39" t="str">
        <f>IFERROR(__xludf.DUMMYFUNCTION("""COMPUTED_VALUE"""),"SUM")</f>
        <v>SUM</v>
      </c>
      <c r="AF97" s="39" t="b">
        <f>IFERROR(__xludf.DUMMYFUNCTION("""COMPUTED_VALUE"""),TRUE)</f>
        <v>1</v>
      </c>
      <c r="AG97" s="39" t="str">
        <f>IFERROR(__xludf.DUMMYFUNCTION("""COMPUTED_VALUE"""),"")</f>
        <v/>
      </c>
      <c r="AH97" s="39"/>
      <c r="AI97" s="39"/>
      <c r="AJ97" s="39"/>
      <c r="AK97" s="39"/>
      <c r="AL97" s="39"/>
      <c r="AM97" s="39"/>
      <c r="AN97" s="39"/>
    </row>
    <row r="98" outlineLevel="1">
      <c r="A98" s="39" t="str">
        <f>IFERROR(__xludf.DUMMYFUNCTION("""COMPUTED_VALUE"""),"select_one yes1_no0")</f>
        <v>select_one yes1_no0</v>
      </c>
      <c r="B98" s="39" t="str">
        <f>IFERROR(__xludf.DUMMYFUNCTION("""COMPUTED_VALUE"""),"ConsulRoomL")</f>
        <v>ConsulRoomL</v>
      </c>
      <c r="C98" s="39" t="str">
        <f>IFERROR(__xludf.DUMMYFUNCTION("""COMPUTED_VALUE"""),"5. Consultation room (where emergencies are received) has light around the clock (24/7)")</f>
        <v>5. Consultation room (where emergencies are received) has light around the clock (24/7)</v>
      </c>
      <c r="D98" s="39" t="str">
        <f>IFERROR(__xludf.DUMMYFUNCTION("""COMPUTED_VALUE"""),"")</f>
        <v/>
      </c>
      <c r="E98" s="39" t="str">
        <f>IFERROR(__xludf.DUMMYFUNCTION("""COMPUTED_VALUE"""),"")</f>
        <v/>
      </c>
      <c r="F98" s="39">
        <f>IFERROR(__xludf.DUMMYFUNCTION("""COMPUTED_VALUE"""),98.0)</f>
        <v>98</v>
      </c>
      <c r="G98" s="39">
        <f>IFERROR(__xludf.DUMMYFUNCTION("""COMPUTED_VALUE"""),1.0)</f>
        <v>1</v>
      </c>
      <c r="H98" s="39">
        <f>IFERROR(__xludf.DUMMYFUNCTION("""COMPUTED_VALUE"""),11.0)</f>
        <v>11</v>
      </c>
      <c r="I98" s="39" t="str">
        <f>IFERROR(__xludf.DUMMYFUNCTION("""COMPUTED_VALUE"""),"Electricity present in the form of current, functioning generator or functioning solar light")</f>
        <v>Electricity present in the form of current, functioning generator or functioning solar light</v>
      </c>
      <c r="J98" s="39" t="str">
        <f>IFERROR(__xludf.DUMMYFUNCTION("""COMPUTED_VALUE"""),"")</f>
        <v/>
      </c>
      <c r="K98" s="39" t="b">
        <f>IFERROR(__xludf.DUMMYFUNCTION("""COMPUTED_VALUE"""),TRUE)</f>
        <v>1</v>
      </c>
      <c r="L98" s="37" t="str">
        <f>IFERROR(__xludf.DUMMYFUNCTION("""COMPUTED_VALUE"""),"")</f>
        <v/>
      </c>
      <c r="M98" s="37" t="str">
        <f>IFERROR(__xludf.DUMMYFUNCTION("""COMPUTED_VALUE"""),"")</f>
        <v/>
      </c>
      <c r="N98" s="40" t="str">
        <f>IFERROR(__xludf.DUMMYFUNCTION("""COMPUTED_VALUE"""),"")</f>
        <v/>
      </c>
      <c r="O98" s="39" t="str">
        <f>IFERROR(__xludf.DUMMYFUNCTION("""COMPUTED_VALUE"""),"")</f>
        <v/>
      </c>
      <c r="P98" s="39" t="str">
        <f>IFERROR(__xludf.DUMMYFUNCTION("""COMPUTED_VALUE"""),"")</f>
        <v/>
      </c>
      <c r="Q98" s="39" t="str">
        <f>IFERROR(__xludf.DUMMYFUNCTION("""COMPUTED_VALUE"""),"")</f>
        <v/>
      </c>
      <c r="R98" s="39" t="str">
        <f>IFERROR(__xludf.DUMMYFUNCTION("""COMPUTED_VALUE"""),"")</f>
        <v/>
      </c>
      <c r="S98" s="39" t="str">
        <f>IFERROR(__xludf.DUMMYFUNCTION("""COMPUTED_VALUE"""),"")</f>
        <v/>
      </c>
      <c r="T98" s="39" t="str">
        <f>IFERROR(__xludf.DUMMYFUNCTION("""COMPUTED_VALUE"""),"")</f>
        <v/>
      </c>
      <c r="U98" s="39" t="str">
        <f>IFERROR(__xludf.DUMMYFUNCTION("""COMPUTED_VALUE"""),"")</f>
        <v/>
      </c>
      <c r="V98" s="39" t="str">
        <f>IFERROR(__xludf.DUMMYFUNCTION("""COMPUTED_VALUE"""),"")</f>
        <v/>
      </c>
      <c r="W98" s="39" t="str">
        <f>IFERROR(__xludf.DUMMYFUNCTION("""COMPUTED_VALUE"""),"")</f>
        <v/>
      </c>
      <c r="X98" s="39" t="str">
        <f>IFERROR(__xludf.DUMMYFUNCTION("""COMPUTED_VALUE"""),"consultatio")</f>
        <v>consultatio</v>
      </c>
      <c r="Y98" s="39" t="str">
        <f>IFERROR(__xludf.DUMMYFUNCTION("""COMPUTED_VALUE"""),"Yes")</f>
        <v>Yes</v>
      </c>
      <c r="Z98" s="39" t="str">
        <f>IFERROR(__xludf.DUMMYFUNCTION("""COMPUTED_VALUE"""),"yes1_no0")</f>
        <v>yes1_no0</v>
      </c>
      <c r="AA98" s="39" t="str">
        <f>IFERROR(__xludf.DUMMYFUNCTION("""COMPUTED_VALUE"""),"yes1no00000")</f>
        <v>yes1no00000</v>
      </c>
      <c r="AB98" s="39" t="str">
        <f>IFERROR(__xludf.DUMMYFUNCTION("""COMPUTED_VALUE"""),"INTEGER_ZERO_OR_POSITIVE")</f>
        <v>INTEGER_ZERO_OR_POSITIVE</v>
      </c>
      <c r="AC98" s="39" t="str">
        <f>IFERROR(__xludf.DUMMYFUNCTION("""COMPUTED_VALUE"""),"")</f>
        <v/>
      </c>
      <c r="AD98" s="39" t="str">
        <f>IFERROR(__xludf.DUMMYFUNCTION("""COMPUTED_VALUE"""),"INTEGER_ZERO_OR_POSITIVE")</f>
        <v>INTEGER_ZERO_OR_POSITIVE</v>
      </c>
      <c r="AE98" s="39" t="str">
        <f>IFERROR(__xludf.DUMMYFUNCTION("""COMPUTED_VALUE"""),"SUM")</f>
        <v>SUM</v>
      </c>
      <c r="AF98" s="39" t="b">
        <f>IFERROR(__xludf.DUMMYFUNCTION("""COMPUTED_VALUE"""),TRUE)</f>
        <v>1</v>
      </c>
      <c r="AG98" s="39" t="str">
        <f>IFERROR(__xludf.DUMMYFUNCTION("""COMPUTED_VALUE"""),"")</f>
        <v/>
      </c>
      <c r="AH98" s="39"/>
      <c r="AI98" s="39"/>
      <c r="AJ98" s="39"/>
      <c r="AK98" s="39"/>
      <c r="AL98" s="39"/>
      <c r="AM98" s="39"/>
      <c r="AN98" s="39"/>
    </row>
    <row r="99" outlineLevel="1">
      <c r="A99" s="39" t="str">
        <f>IFERROR(__xludf.DUMMYFUNCTION("""COMPUTED_VALUE"""),"select_one yes2_no0")</f>
        <v>select_one yes2_no0</v>
      </c>
      <c r="B99" s="39" t="str">
        <f>IFERROR(__xludf.DUMMYFUNCTION("""COMPUTED_VALUE"""),"ConsulStaff")</f>
        <v>ConsulStaff</v>
      </c>
      <c r="C99" s="39" t="str">
        <f>IFERROR(__xludf.DUMMYFUNCTION("""COMPUTED_VALUE"""),"6. Consultations are done by skilled staff")</f>
        <v>6. Consultations are done by skilled staff</v>
      </c>
      <c r="D99" s="39" t="str">
        <f>IFERROR(__xludf.DUMMYFUNCTION("""COMPUTED_VALUE"""),"")</f>
        <v/>
      </c>
      <c r="E99" s="39" t="str">
        <f>IFERROR(__xludf.DUMMYFUNCTION("""COMPUTED_VALUE"""),"")</f>
        <v/>
      </c>
      <c r="F99" s="39">
        <f>IFERROR(__xludf.DUMMYFUNCTION("""COMPUTED_VALUE"""),99.0)</f>
        <v>99</v>
      </c>
      <c r="G99" s="39">
        <f>IFERROR(__xludf.DUMMYFUNCTION("""COMPUTED_VALUE"""),2.0)</f>
        <v>2</v>
      </c>
      <c r="H99" s="39">
        <f>IFERROR(__xludf.DUMMYFUNCTION("""COMPUTED_VALUE"""),11.0)</f>
        <v>11</v>
      </c>
      <c r="I99" s="39" t="str">
        <f>IFERROR(__xludf.DUMMYFUNCTION("""COMPUTED_VALUE"""),"Identification of consulting staff in register")</f>
        <v>Identification of consulting staff in register</v>
      </c>
      <c r="J99" s="39" t="str">
        <f>IFERROR(__xludf.DUMMYFUNCTION("""COMPUTED_VALUE"""),"")</f>
        <v/>
      </c>
      <c r="K99" s="39" t="b">
        <f>IFERROR(__xludf.DUMMYFUNCTION("""COMPUTED_VALUE"""),TRUE)</f>
        <v>1</v>
      </c>
      <c r="L99" s="37" t="str">
        <f>IFERROR(__xludf.DUMMYFUNCTION("""COMPUTED_VALUE"""),"")</f>
        <v/>
      </c>
      <c r="M99" s="37" t="str">
        <f>IFERROR(__xludf.DUMMYFUNCTION("""COMPUTED_VALUE"""),"")</f>
        <v/>
      </c>
      <c r="N99" s="40" t="str">
        <f>IFERROR(__xludf.DUMMYFUNCTION("""COMPUTED_VALUE"""),"")</f>
        <v/>
      </c>
      <c r="O99" s="39" t="str">
        <f>IFERROR(__xludf.DUMMYFUNCTION("""COMPUTED_VALUE"""),"")</f>
        <v/>
      </c>
      <c r="P99" s="39" t="str">
        <f>IFERROR(__xludf.DUMMYFUNCTION("""COMPUTED_VALUE"""),"")</f>
        <v/>
      </c>
      <c r="Q99" s="39" t="str">
        <f>IFERROR(__xludf.DUMMYFUNCTION("""COMPUTED_VALUE"""),"")</f>
        <v/>
      </c>
      <c r="R99" s="39" t="str">
        <f>IFERROR(__xludf.DUMMYFUNCTION("""COMPUTED_VALUE"""),"")</f>
        <v/>
      </c>
      <c r="S99" s="39" t="str">
        <f>IFERROR(__xludf.DUMMYFUNCTION("""COMPUTED_VALUE"""),"")</f>
        <v/>
      </c>
      <c r="T99" s="39" t="str">
        <f>IFERROR(__xludf.DUMMYFUNCTION("""COMPUTED_VALUE"""),"")</f>
        <v/>
      </c>
      <c r="U99" s="39" t="str">
        <f>IFERROR(__xludf.DUMMYFUNCTION("""COMPUTED_VALUE"""),"")</f>
        <v/>
      </c>
      <c r="V99" s="39" t="str">
        <f>IFERROR(__xludf.DUMMYFUNCTION("""COMPUTED_VALUE"""),"")</f>
        <v/>
      </c>
      <c r="W99" s="39" t="str">
        <f>IFERROR(__xludf.DUMMYFUNCTION("""COMPUTED_VALUE"""),"")</f>
        <v/>
      </c>
      <c r="X99" s="39" t="str">
        <f>IFERROR(__xludf.DUMMYFUNCTION("""COMPUTED_VALUE"""),"consultatio")</f>
        <v>consultatio</v>
      </c>
      <c r="Y99" s="39" t="str">
        <f>IFERROR(__xludf.DUMMYFUNCTION("""COMPUTED_VALUE"""),"Yes")</f>
        <v>Yes</v>
      </c>
      <c r="Z99" s="39" t="str">
        <f>IFERROR(__xludf.DUMMYFUNCTION("""COMPUTED_VALUE"""),"yes2_no0")</f>
        <v>yes2_no0</v>
      </c>
      <c r="AA99" s="39" t="str">
        <f>IFERROR(__xludf.DUMMYFUNCTION("""COMPUTED_VALUE"""),"yes2no00000")</f>
        <v>yes2no00000</v>
      </c>
      <c r="AB99" s="39" t="str">
        <f>IFERROR(__xludf.DUMMYFUNCTION("""COMPUTED_VALUE"""),"INTEGER_ZERO_OR_POSITIVE")</f>
        <v>INTEGER_ZERO_OR_POSITIVE</v>
      </c>
      <c r="AC99" s="39" t="str">
        <f>IFERROR(__xludf.DUMMYFUNCTION("""COMPUTED_VALUE"""),"")</f>
        <v/>
      </c>
      <c r="AD99" s="39" t="str">
        <f>IFERROR(__xludf.DUMMYFUNCTION("""COMPUTED_VALUE"""),"INTEGER_ZERO_OR_POSITIVE")</f>
        <v>INTEGER_ZERO_OR_POSITIVE</v>
      </c>
      <c r="AE99" s="39" t="str">
        <f>IFERROR(__xludf.DUMMYFUNCTION("""COMPUTED_VALUE"""),"SUM")</f>
        <v>SUM</v>
      </c>
      <c r="AF99" s="39" t="b">
        <f>IFERROR(__xludf.DUMMYFUNCTION("""COMPUTED_VALUE"""),TRUE)</f>
        <v>1</v>
      </c>
      <c r="AG99" s="39" t="str">
        <f>IFERROR(__xludf.DUMMYFUNCTION("""COMPUTED_VALUE"""),"")</f>
        <v/>
      </c>
      <c r="AH99" s="39"/>
      <c r="AI99" s="39"/>
      <c r="AJ99" s="39"/>
      <c r="AK99" s="39"/>
      <c r="AL99" s="39"/>
      <c r="AM99" s="39"/>
      <c r="AN99" s="39"/>
    </row>
    <row r="100" outlineLevel="1">
      <c r="A100" s="39" t="str">
        <f>IFERROR(__xludf.DUMMYFUNCTION("""COMPUTED_VALUE"""),"select_one yes1_no0")</f>
        <v>select_one yes1_no0</v>
      </c>
      <c r="B100" s="39" t="str">
        <f>IFERROR(__xludf.DUMMYFUNCTION("""COMPUTED_VALUE"""),"StaffDressW")</f>
        <v>StaffDressW</v>
      </c>
      <c r="C100" s="39" t="str">
        <f>IFERROR(__xludf.DUMMYFUNCTION("""COMPUTED_VALUE"""),"7. Consulting staff is well-dressed")</f>
        <v>7. Consulting staff is well-dressed</v>
      </c>
      <c r="D100" s="39" t="str">
        <f>IFERROR(__xludf.DUMMYFUNCTION("""COMPUTED_VALUE"""),"")</f>
        <v/>
      </c>
      <c r="E100" s="39" t="str">
        <f>IFERROR(__xludf.DUMMYFUNCTION("""COMPUTED_VALUE"""),"")</f>
        <v/>
      </c>
      <c r="F100" s="39">
        <f>IFERROR(__xludf.DUMMYFUNCTION("""COMPUTED_VALUE"""),100.0)</f>
        <v>100</v>
      </c>
      <c r="G100" s="39">
        <f>IFERROR(__xludf.DUMMYFUNCTION("""COMPUTED_VALUE"""),1.0)</f>
        <v>1</v>
      </c>
      <c r="H100" s="39">
        <f>IFERROR(__xludf.DUMMYFUNCTION("""COMPUTED_VALUE"""),11.0)</f>
        <v>11</v>
      </c>
      <c r="I100" s="39" t="str">
        <f>IFERROR(__xludf.DUMMYFUNCTION("""COMPUTED_VALUE"""),"Clean blouse with identification tag and shoes (no slippers)")</f>
        <v>Clean blouse with identification tag and shoes (no slippers)</v>
      </c>
      <c r="J100" s="39" t="str">
        <f>IFERROR(__xludf.DUMMYFUNCTION("""COMPUTED_VALUE"""),"")</f>
        <v/>
      </c>
      <c r="K100" s="39" t="b">
        <f>IFERROR(__xludf.DUMMYFUNCTION("""COMPUTED_VALUE"""),TRUE)</f>
        <v>1</v>
      </c>
      <c r="L100" s="37" t="str">
        <f>IFERROR(__xludf.DUMMYFUNCTION("""COMPUTED_VALUE"""),"")</f>
        <v/>
      </c>
      <c r="M100" s="37" t="str">
        <f>IFERROR(__xludf.DUMMYFUNCTION("""COMPUTED_VALUE"""),"")</f>
        <v/>
      </c>
      <c r="N100" s="40" t="str">
        <f>IFERROR(__xludf.DUMMYFUNCTION("""COMPUTED_VALUE"""),"")</f>
        <v/>
      </c>
      <c r="O100" s="39" t="str">
        <f>IFERROR(__xludf.DUMMYFUNCTION("""COMPUTED_VALUE"""),"")</f>
        <v/>
      </c>
      <c r="P100" s="39" t="str">
        <f>IFERROR(__xludf.DUMMYFUNCTION("""COMPUTED_VALUE"""),"")</f>
        <v/>
      </c>
      <c r="Q100" s="39" t="str">
        <f>IFERROR(__xludf.DUMMYFUNCTION("""COMPUTED_VALUE"""),"")</f>
        <v/>
      </c>
      <c r="R100" s="39" t="str">
        <f>IFERROR(__xludf.DUMMYFUNCTION("""COMPUTED_VALUE"""),"")</f>
        <v/>
      </c>
      <c r="S100" s="39" t="str">
        <f>IFERROR(__xludf.DUMMYFUNCTION("""COMPUTED_VALUE"""),"")</f>
        <v/>
      </c>
      <c r="T100" s="39" t="str">
        <f>IFERROR(__xludf.DUMMYFUNCTION("""COMPUTED_VALUE"""),"")</f>
        <v/>
      </c>
      <c r="U100" s="39" t="str">
        <f>IFERROR(__xludf.DUMMYFUNCTION("""COMPUTED_VALUE"""),"")</f>
        <v/>
      </c>
      <c r="V100" s="39" t="str">
        <f>IFERROR(__xludf.DUMMYFUNCTION("""COMPUTED_VALUE"""),"")</f>
        <v/>
      </c>
      <c r="W100" s="39" t="str">
        <f>IFERROR(__xludf.DUMMYFUNCTION("""COMPUTED_VALUE"""),"")</f>
        <v/>
      </c>
      <c r="X100" s="39" t="str">
        <f>IFERROR(__xludf.DUMMYFUNCTION("""COMPUTED_VALUE"""),"consulting_")</f>
        <v>consulting_</v>
      </c>
      <c r="Y100" s="39" t="str">
        <f>IFERROR(__xludf.DUMMYFUNCTION("""COMPUTED_VALUE"""),"Yes")</f>
        <v>Yes</v>
      </c>
      <c r="Z100" s="39" t="str">
        <f>IFERROR(__xludf.DUMMYFUNCTION("""COMPUTED_VALUE"""),"yes1_no0")</f>
        <v>yes1_no0</v>
      </c>
      <c r="AA100" s="39" t="str">
        <f>IFERROR(__xludf.DUMMYFUNCTION("""COMPUTED_VALUE"""),"yes1no00000")</f>
        <v>yes1no00000</v>
      </c>
      <c r="AB100" s="39" t="str">
        <f>IFERROR(__xludf.DUMMYFUNCTION("""COMPUTED_VALUE"""),"INTEGER_ZERO_OR_POSITIVE")</f>
        <v>INTEGER_ZERO_OR_POSITIVE</v>
      </c>
      <c r="AC100" s="39" t="str">
        <f>IFERROR(__xludf.DUMMYFUNCTION("""COMPUTED_VALUE"""),"")</f>
        <v/>
      </c>
      <c r="AD100" s="39" t="str">
        <f>IFERROR(__xludf.DUMMYFUNCTION("""COMPUTED_VALUE"""),"INTEGER_ZERO_OR_POSITIVE")</f>
        <v>INTEGER_ZERO_OR_POSITIVE</v>
      </c>
      <c r="AE100" s="39" t="str">
        <f>IFERROR(__xludf.DUMMYFUNCTION("""COMPUTED_VALUE"""),"SUM")</f>
        <v>SUM</v>
      </c>
      <c r="AF100" s="39" t="b">
        <f>IFERROR(__xludf.DUMMYFUNCTION("""COMPUTED_VALUE"""),TRUE)</f>
        <v>1</v>
      </c>
      <c r="AG100" s="39" t="str">
        <f>IFERROR(__xludf.DUMMYFUNCTION("""COMPUTED_VALUE"""),"")</f>
        <v/>
      </c>
      <c r="AH100" s="39"/>
      <c r="AI100" s="39"/>
      <c r="AJ100" s="39"/>
      <c r="AK100" s="39"/>
      <c r="AL100" s="39"/>
      <c r="AM100" s="39"/>
      <c r="AN100" s="39"/>
    </row>
    <row r="101" outlineLevel="1">
      <c r="A101" s="39" t="str">
        <f>IFERROR(__xludf.DUMMYFUNCTION("""COMPUTED_VALUE"""),"select_one yes1_no0")</f>
        <v>select_one yes1_no0</v>
      </c>
      <c r="B101" s="39" t="str">
        <f>IFERROR(__xludf.DUMMYFUNCTION("""COMPUTED_VALUE"""),"NumbRegistr")</f>
        <v>NumbRegistr</v>
      </c>
      <c r="C101" s="39" t="str">
        <f>IFERROR(__xludf.DUMMYFUNCTION("""COMPUTED_VALUE"""),"8. Correct numbering of registers")</f>
        <v>8. Correct numbering of registers</v>
      </c>
      <c r="D101" s="39" t="str">
        <f>IFERROR(__xludf.DUMMYFUNCTION("""COMPUTED_VALUE"""),"")</f>
        <v/>
      </c>
      <c r="E101" s="39" t="str">
        <f>IFERROR(__xludf.DUMMYFUNCTION("""COMPUTED_VALUE"""),"")</f>
        <v/>
      </c>
      <c r="F101" s="39">
        <f>IFERROR(__xludf.DUMMYFUNCTION("""COMPUTED_VALUE"""),101.0)</f>
        <v>101</v>
      </c>
      <c r="G101" s="39">
        <f>IFERROR(__xludf.DUMMYFUNCTION("""COMPUTED_VALUE"""),1.0)</f>
        <v>1</v>
      </c>
      <c r="H101" s="39">
        <f>IFERROR(__xludf.DUMMYFUNCTION("""COMPUTED_VALUE"""),11.0)</f>
        <v>11</v>
      </c>
      <c r="I101" s="39" t="str">
        <f>IFERROR(__xludf.DUMMYFUNCTION("""COMPUTED_VALUE"""),"Correct numbering and closed at the end of the year month")</f>
        <v>Correct numbering and closed at the end of the year month</v>
      </c>
      <c r="J101" s="39" t="str">
        <f>IFERROR(__xludf.DUMMYFUNCTION("""COMPUTED_VALUE"""),"")</f>
        <v/>
      </c>
      <c r="K101" s="39" t="b">
        <f>IFERROR(__xludf.DUMMYFUNCTION("""COMPUTED_VALUE"""),TRUE)</f>
        <v>1</v>
      </c>
      <c r="L101" s="37" t="str">
        <f>IFERROR(__xludf.DUMMYFUNCTION("""COMPUTED_VALUE"""),"")</f>
        <v/>
      </c>
      <c r="M101" s="37" t="str">
        <f>IFERROR(__xludf.DUMMYFUNCTION("""COMPUTED_VALUE"""),"")</f>
        <v/>
      </c>
      <c r="N101" s="40" t="str">
        <f>IFERROR(__xludf.DUMMYFUNCTION("""COMPUTED_VALUE"""),"")</f>
        <v/>
      </c>
      <c r="O101" s="39" t="str">
        <f>IFERROR(__xludf.DUMMYFUNCTION("""COMPUTED_VALUE"""),"")</f>
        <v/>
      </c>
      <c r="P101" s="39" t="str">
        <f>IFERROR(__xludf.DUMMYFUNCTION("""COMPUTED_VALUE"""),"")</f>
        <v/>
      </c>
      <c r="Q101" s="39" t="str">
        <f>IFERROR(__xludf.DUMMYFUNCTION("""COMPUTED_VALUE"""),"")</f>
        <v/>
      </c>
      <c r="R101" s="39" t="str">
        <f>IFERROR(__xludf.DUMMYFUNCTION("""COMPUTED_VALUE"""),"")</f>
        <v/>
      </c>
      <c r="S101" s="39" t="str">
        <f>IFERROR(__xludf.DUMMYFUNCTION("""COMPUTED_VALUE"""),"")</f>
        <v/>
      </c>
      <c r="T101" s="39" t="str">
        <f>IFERROR(__xludf.DUMMYFUNCTION("""COMPUTED_VALUE"""),"")</f>
        <v/>
      </c>
      <c r="U101" s="39" t="str">
        <f>IFERROR(__xludf.DUMMYFUNCTION("""COMPUTED_VALUE"""),"")</f>
        <v/>
      </c>
      <c r="V101" s="39" t="str">
        <f>IFERROR(__xludf.DUMMYFUNCTION("""COMPUTED_VALUE"""),"")</f>
        <v/>
      </c>
      <c r="W101" s="39" t="str">
        <f>IFERROR(__xludf.DUMMYFUNCTION("""COMPUTED_VALUE"""),"")</f>
        <v/>
      </c>
      <c r="X101" s="39" t="str">
        <f>IFERROR(__xludf.DUMMYFUNCTION("""COMPUTED_VALUE"""),"correct_num")</f>
        <v>correct_num</v>
      </c>
      <c r="Y101" s="39" t="str">
        <f>IFERROR(__xludf.DUMMYFUNCTION("""COMPUTED_VALUE"""),"Yes")</f>
        <v>Yes</v>
      </c>
      <c r="Z101" s="39" t="str">
        <f>IFERROR(__xludf.DUMMYFUNCTION("""COMPUTED_VALUE"""),"yes1_no0")</f>
        <v>yes1_no0</v>
      </c>
      <c r="AA101" s="39" t="str">
        <f>IFERROR(__xludf.DUMMYFUNCTION("""COMPUTED_VALUE"""),"yes1no00000")</f>
        <v>yes1no00000</v>
      </c>
      <c r="AB101" s="39" t="str">
        <f>IFERROR(__xludf.DUMMYFUNCTION("""COMPUTED_VALUE"""),"INTEGER_ZERO_OR_POSITIVE")</f>
        <v>INTEGER_ZERO_OR_POSITIVE</v>
      </c>
      <c r="AC101" s="39" t="str">
        <f>IFERROR(__xludf.DUMMYFUNCTION("""COMPUTED_VALUE"""),"")</f>
        <v/>
      </c>
      <c r="AD101" s="39" t="str">
        <f>IFERROR(__xludf.DUMMYFUNCTION("""COMPUTED_VALUE"""),"INTEGER_ZERO_OR_POSITIVE")</f>
        <v>INTEGER_ZERO_OR_POSITIVE</v>
      </c>
      <c r="AE101" s="39" t="str">
        <f>IFERROR(__xludf.DUMMYFUNCTION("""COMPUTED_VALUE"""),"SUM")</f>
        <v>SUM</v>
      </c>
      <c r="AF101" s="39" t="b">
        <f>IFERROR(__xludf.DUMMYFUNCTION("""COMPUTED_VALUE"""),TRUE)</f>
        <v>1</v>
      </c>
      <c r="AG101" s="39" t="str">
        <f>IFERROR(__xludf.DUMMYFUNCTION("""COMPUTED_VALUE"""),"")</f>
        <v/>
      </c>
      <c r="AH101" s="39"/>
      <c r="AI101" s="39"/>
      <c r="AJ101" s="39"/>
      <c r="AK101" s="39"/>
      <c r="AL101" s="39"/>
      <c r="AM101" s="39"/>
      <c r="AN101" s="39"/>
    </row>
    <row r="102" outlineLevel="1">
      <c r="A102" s="39" t="str">
        <f>IFERROR(__xludf.DUMMYFUNCTION("""COMPUTED_VALUE"""),"select_one yes2_no0")</f>
        <v>select_one yes2_no0</v>
      </c>
      <c r="B102" s="39" t="str">
        <f>IFERROR(__xludf.DUMMYFUNCTION("""COMPUTED_VALUE"""),"SerAvail247")</f>
        <v>SerAvail247</v>
      </c>
      <c r="C102" s="39" t="str">
        <f>IFERROR(__xludf.DUMMYFUNCTION("""COMPUTED_VALUE"""),"9. Service availability seven out of seven days 24/7")</f>
        <v>9. Service availability seven out of seven days 24/7</v>
      </c>
      <c r="D102" s="39" t="str">
        <f>IFERROR(__xludf.DUMMYFUNCTION("""COMPUTED_VALUE"""),"")</f>
        <v/>
      </c>
      <c r="E102" s="39" t="str">
        <f>IFERROR(__xludf.DUMMYFUNCTION("""COMPUTED_VALUE"""),"")</f>
        <v/>
      </c>
      <c r="F102" s="39">
        <f>IFERROR(__xludf.DUMMYFUNCTION("""COMPUTED_VALUE"""),102.0)</f>
        <v>102</v>
      </c>
      <c r="G102" s="39">
        <f>IFERROR(__xludf.DUMMYFUNCTION("""COMPUTED_VALUE"""),2.0)</f>
        <v>2</v>
      </c>
      <c r="H102" s="39">
        <f>IFERROR(__xludf.DUMMYFUNCTION("""COMPUTED_VALUE"""),11.0)</f>
        <v>11</v>
      </c>
      <c r="I102" s="39" t="str">
        <f>IFERROR(__xludf.DUMMYFUNCTION("""COMPUTED_VALUE"""),"Supervisor verifies entries in register for the last three Sundays")</f>
        <v>Supervisor verifies entries in register for the last three Sundays</v>
      </c>
      <c r="J102" s="39" t="str">
        <f>IFERROR(__xludf.DUMMYFUNCTION("""COMPUTED_VALUE"""),"")</f>
        <v/>
      </c>
      <c r="K102" s="39" t="b">
        <f>IFERROR(__xludf.DUMMYFUNCTION("""COMPUTED_VALUE"""),TRUE)</f>
        <v>1</v>
      </c>
      <c r="L102" s="37" t="str">
        <f>IFERROR(__xludf.DUMMYFUNCTION("""COMPUTED_VALUE"""),"")</f>
        <v/>
      </c>
      <c r="M102" s="37" t="str">
        <f>IFERROR(__xludf.DUMMYFUNCTION("""COMPUTED_VALUE"""),"")</f>
        <v/>
      </c>
      <c r="N102" s="40" t="str">
        <f>IFERROR(__xludf.DUMMYFUNCTION("""COMPUTED_VALUE"""),"")</f>
        <v/>
      </c>
      <c r="O102" s="39" t="str">
        <f>IFERROR(__xludf.DUMMYFUNCTION("""COMPUTED_VALUE"""),"")</f>
        <v/>
      </c>
      <c r="P102" s="39" t="str">
        <f>IFERROR(__xludf.DUMMYFUNCTION("""COMPUTED_VALUE"""),"")</f>
        <v/>
      </c>
      <c r="Q102" s="39" t="str">
        <f>IFERROR(__xludf.DUMMYFUNCTION("""COMPUTED_VALUE"""),"")</f>
        <v/>
      </c>
      <c r="R102" s="39" t="str">
        <f>IFERROR(__xludf.DUMMYFUNCTION("""COMPUTED_VALUE"""),"")</f>
        <v/>
      </c>
      <c r="S102" s="39" t="str">
        <f>IFERROR(__xludf.DUMMYFUNCTION("""COMPUTED_VALUE"""),"")</f>
        <v/>
      </c>
      <c r="T102" s="39" t="str">
        <f>IFERROR(__xludf.DUMMYFUNCTION("""COMPUTED_VALUE"""),"")</f>
        <v/>
      </c>
      <c r="U102" s="39" t="str">
        <f>IFERROR(__xludf.DUMMYFUNCTION("""COMPUTED_VALUE"""),"")</f>
        <v/>
      </c>
      <c r="V102" s="39" t="str">
        <f>IFERROR(__xludf.DUMMYFUNCTION("""COMPUTED_VALUE"""),"")</f>
        <v/>
      </c>
      <c r="W102" s="39" t="str">
        <f>IFERROR(__xludf.DUMMYFUNCTION("""COMPUTED_VALUE"""),"")</f>
        <v/>
      </c>
      <c r="X102" s="39" t="str">
        <f>IFERROR(__xludf.DUMMYFUNCTION("""COMPUTED_VALUE"""),"service_ava")</f>
        <v>service_ava</v>
      </c>
      <c r="Y102" s="39" t="str">
        <f>IFERROR(__xludf.DUMMYFUNCTION("""COMPUTED_VALUE"""),"Yes")</f>
        <v>Yes</v>
      </c>
      <c r="Z102" s="39" t="str">
        <f>IFERROR(__xludf.DUMMYFUNCTION("""COMPUTED_VALUE"""),"yes2_no0")</f>
        <v>yes2_no0</v>
      </c>
      <c r="AA102" s="39" t="str">
        <f>IFERROR(__xludf.DUMMYFUNCTION("""COMPUTED_VALUE"""),"yes2no00000")</f>
        <v>yes2no00000</v>
      </c>
      <c r="AB102" s="39" t="str">
        <f>IFERROR(__xludf.DUMMYFUNCTION("""COMPUTED_VALUE"""),"INTEGER_ZERO_OR_POSITIVE")</f>
        <v>INTEGER_ZERO_OR_POSITIVE</v>
      </c>
      <c r="AC102" s="39" t="str">
        <f>IFERROR(__xludf.DUMMYFUNCTION("""COMPUTED_VALUE"""),"")</f>
        <v/>
      </c>
      <c r="AD102" s="39" t="str">
        <f>IFERROR(__xludf.DUMMYFUNCTION("""COMPUTED_VALUE"""),"INTEGER_ZERO_OR_POSITIVE")</f>
        <v>INTEGER_ZERO_OR_POSITIVE</v>
      </c>
      <c r="AE102" s="39" t="str">
        <f>IFERROR(__xludf.DUMMYFUNCTION("""COMPUTED_VALUE"""),"SUM")</f>
        <v>SUM</v>
      </c>
      <c r="AF102" s="39" t="b">
        <f>IFERROR(__xludf.DUMMYFUNCTION("""COMPUTED_VALUE"""),TRUE)</f>
        <v>1</v>
      </c>
      <c r="AG102" s="39" t="str">
        <f>IFERROR(__xludf.DUMMYFUNCTION("""COMPUTED_VALUE"""),"")</f>
        <v/>
      </c>
      <c r="AH102" s="39"/>
      <c r="AI102" s="39"/>
      <c r="AJ102" s="39"/>
      <c r="AK102" s="39"/>
      <c r="AL102" s="39"/>
      <c r="AM102" s="39"/>
      <c r="AN102" s="39"/>
    </row>
    <row r="103" outlineLevel="1">
      <c r="A103" s="39" t="str">
        <f>IFERROR(__xludf.DUMMYFUNCTION("""COMPUTED_VALUE"""),"select_one yes1_no0")</f>
        <v>select_one yes1_no0</v>
      </c>
      <c r="B103" s="39" t="str">
        <f>IFERROR(__xludf.DUMMYFUNCTION("""COMPUTED_VALUE"""),"MalProcWall")</f>
        <v>MalProcWall</v>
      </c>
      <c r="C103" s="39" t="str">
        <f>IFERROR(__xludf.DUMMYFUNCTION("""COMPUTED_VALUE"""),"10. Malaria protocol put on wall and accessible for staff")</f>
        <v>10. Malaria protocol put on wall and accessible for staff</v>
      </c>
      <c r="D103" s="39" t="str">
        <f>IFERROR(__xludf.DUMMYFUNCTION("""COMPUTED_VALUE"""),"")</f>
        <v/>
      </c>
      <c r="E103" s="39" t="str">
        <f>IFERROR(__xludf.DUMMYFUNCTION("""COMPUTED_VALUE"""),"")</f>
        <v/>
      </c>
      <c r="F103" s="39">
        <f>IFERROR(__xludf.DUMMYFUNCTION("""COMPUTED_VALUE"""),103.0)</f>
        <v>103</v>
      </c>
      <c r="G103" s="39">
        <f>IFERROR(__xludf.DUMMYFUNCTION("""COMPUTED_VALUE"""),1.0)</f>
        <v>1</v>
      </c>
      <c r="H103" s="39">
        <f>IFERROR(__xludf.DUMMYFUNCTION("""COMPUTED_VALUE"""),11.0)</f>
        <v>11</v>
      </c>
      <c r="I103" s="39" t="str">
        <f>IFERROR(__xludf.DUMMYFUNCTION("""COMPUTED_VALUE"""),"National protocol for diagnosis and treatment of simple (acute) and severe malaria")</f>
        <v>National protocol for diagnosis and treatment of simple (acute) and severe malaria</v>
      </c>
      <c r="J103" s="39" t="str">
        <f>IFERROR(__xludf.DUMMYFUNCTION("""COMPUTED_VALUE"""),"")</f>
        <v/>
      </c>
      <c r="K103" s="39" t="b">
        <f>IFERROR(__xludf.DUMMYFUNCTION("""COMPUTED_VALUE"""),TRUE)</f>
        <v>1</v>
      </c>
      <c r="L103" s="37" t="str">
        <f>IFERROR(__xludf.DUMMYFUNCTION("""COMPUTED_VALUE"""),"")</f>
        <v/>
      </c>
      <c r="M103" s="37" t="str">
        <f>IFERROR(__xludf.DUMMYFUNCTION("""COMPUTED_VALUE"""),"")</f>
        <v/>
      </c>
      <c r="N103" s="40" t="str">
        <f>IFERROR(__xludf.DUMMYFUNCTION("""COMPUTED_VALUE"""),"")</f>
        <v/>
      </c>
      <c r="O103" s="39" t="str">
        <f>IFERROR(__xludf.DUMMYFUNCTION("""COMPUTED_VALUE"""),"")</f>
        <v/>
      </c>
      <c r="P103" s="39" t="str">
        <f>IFERROR(__xludf.DUMMYFUNCTION("""COMPUTED_VALUE"""),"")</f>
        <v/>
      </c>
      <c r="Q103" s="39" t="str">
        <f>IFERROR(__xludf.DUMMYFUNCTION("""COMPUTED_VALUE"""),"")</f>
        <v/>
      </c>
      <c r="R103" s="39" t="str">
        <f>IFERROR(__xludf.DUMMYFUNCTION("""COMPUTED_VALUE"""),"")</f>
        <v/>
      </c>
      <c r="S103" s="39" t="str">
        <f>IFERROR(__xludf.DUMMYFUNCTION("""COMPUTED_VALUE"""),"")</f>
        <v/>
      </c>
      <c r="T103" s="39" t="str">
        <f>IFERROR(__xludf.DUMMYFUNCTION("""COMPUTED_VALUE"""),"")</f>
        <v/>
      </c>
      <c r="U103" s="39" t="str">
        <f>IFERROR(__xludf.DUMMYFUNCTION("""COMPUTED_VALUE"""),"")</f>
        <v/>
      </c>
      <c r="V103" s="39" t="str">
        <f>IFERROR(__xludf.DUMMYFUNCTION("""COMPUTED_VALUE"""),"")</f>
        <v/>
      </c>
      <c r="W103" s="39" t="str">
        <f>IFERROR(__xludf.DUMMYFUNCTION("""COMPUTED_VALUE"""),"")</f>
        <v/>
      </c>
      <c r="X103" s="39" t="str">
        <f>IFERROR(__xludf.DUMMYFUNCTION("""COMPUTED_VALUE"""),"malaria_pro")</f>
        <v>malaria_pro</v>
      </c>
      <c r="Y103" s="39" t="str">
        <f>IFERROR(__xludf.DUMMYFUNCTION("""COMPUTED_VALUE"""),"Yes")</f>
        <v>Yes</v>
      </c>
      <c r="Z103" s="39" t="str">
        <f>IFERROR(__xludf.DUMMYFUNCTION("""COMPUTED_VALUE"""),"yes1_no0")</f>
        <v>yes1_no0</v>
      </c>
      <c r="AA103" s="39" t="str">
        <f>IFERROR(__xludf.DUMMYFUNCTION("""COMPUTED_VALUE"""),"yes1no00000")</f>
        <v>yes1no00000</v>
      </c>
      <c r="AB103" s="39" t="str">
        <f>IFERROR(__xludf.DUMMYFUNCTION("""COMPUTED_VALUE"""),"INTEGER_ZERO_OR_POSITIVE")</f>
        <v>INTEGER_ZERO_OR_POSITIVE</v>
      </c>
      <c r="AC103" s="39" t="str">
        <f>IFERROR(__xludf.DUMMYFUNCTION("""COMPUTED_VALUE"""),"")</f>
        <v/>
      </c>
      <c r="AD103" s="39" t="str">
        <f>IFERROR(__xludf.DUMMYFUNCTION("""COMPUTED_VALUE"""),"INTEGER_ZERO_OR_POSITIVE")</f>
        <v>INTEGER_ZERO_OR_POSITIVE</v>
      </c>
      <c r="AE103" s="39" t="str">
        <f>IFERROR(__xludf.DUMMYFUNCTION("""COMPUTED_VALUE"""),"SUM")</f>
        <v>SUM</v>
      </c>
      <c r="AF103" s="39" t="b">
        <f>IFERROR(__xludf.DUMMYFUNCTION("""COMPUTED_VALUE"""),TRUE)</f>
        <v>1</v>
      </c>
      <c r="AG103" s="39" t="str">
        <f>IFERROR(__xludf.DUMMYFUNCTION("""COMPUTED_VALUE"""),"")</f>
        <v/>
      </c>
      <c r="AH103" s="39"/>
      <c r="AI103" s="39"/>
      <c r="AJ103" s="39"/>
      <c r="AK103" s="39"/>
      <c r="AL103" s="39"/>
      <c r="AM103" s="39"/>
      <c r="AN103" s="39"/>
    </row>
    <row r="104" outlineLevel="1">
      <c r="A104" s="39" t="str">
        <f>IFERROR(__xludf.DUMMYFUNCTION("""COMPUTED_VALUE"""),"select_one yes5_no0")</f>
        <v>select_one yes5_no0</v>
      </c>
      <c r="B104" s="39" t="str">
        <f>IFERROR(__xludf.DUMMYFUNCTION("""COMPUTED_VALUE"""),"SimMalTreat")</f>
        <v>SimMalTreat</v>
      </c>
      <c r="C104" s="39" t="str">
        <f>IFERROR(__xludf.DUMMYFUNCTION("""COMPUTED_VALUE"""),"11. Is simple  malaria correctly treated?")</f>
        <v>11. Is simple  malaria correctly treated?</v>
      </c>
      <c r="D104" s="39" t="str">
        <f>IFERROR(__xludf.DUMMYFUNCTION("""COMPUTED_VALUE"""),"")</f>
        <v/>
      </c>
      <c r="E104" s="39" t="str">
        <f>IFERROR(__xludf.DUMMYFUNCTION("""COMPUTED_VALUE"""),"")</f>
        <v/>
      </c>
      <c r="F104" s="39">
        <f>IFERROR(__xludf.DUMMYFUNCTION("""COMPUTED_VALUE"""),104.0)</f>
        <v>104</v>
      </c>
      <c r="G104" s="39">
        <f>IFERROR(__xludf.DUMMYFUNCTION("""COMPUTED_VALUE"""),5.0)</f>
        <v>5</v>
      </c>
      <c r="H104" s="39">
        <f>IFERROR(__xludf.DUMMYFUNCTION("""COMPUTED_VALUE"""),11.0)</f>
        <v>11</v>
      </c>
      <c r="I104" s="39" t="str">
        <f>IFERROR(__xludf.DUMMYFUNCTION("""COMPUTED_VALUE"""),"Register see last three cases of simple malaria and review treatment according to protocol (five points for the three cases; all three cases need to be treated according to the malaria protocol: all or nothing)")</f>
        <v>Register see last three cases of simple malaria and review treatment according to protocol (five points for the three cases; all three cases need to be treated according to the malaria protocol: all or nothing)</v>
      </c>
      <c r="J104" s="39" t="str">
        <f>IFERROR(__xludf.DUMMYFUNCTION("""COMPUTED_VALUE"""),"")</f>
        <v/>
      </c>
      <c r="K104" s="39" t="b">
        <f>IFERROR(__xludf.DUMMYFUNCTION("""COMPUTED_VALUE"""),TRUE)</f>
        <v>1</v>
      </c>
      <c r="L104" s="37" t="str">
        <f>IFERROR(__xludf.DUMMYFUNCTION("""COMPUTED_VALUE"""),"")</f>
        <v/>
      </c>
      <c r="M104" s="37" t="str">
        <f>IFERROR(__xludf.DUMMYFUNCTION("""COMPUTED_VALUE"""),"")</f>
        <v/>
      </c>
      <c r="N104" s="40" t="str">
        <f>IFERROR(__xludf.DUMMYFUNCTION("""COMPUTED_VALUE"""),"")</f>
        <v/>
      </c>
      <c r="O104" s="39" t="str">
        <f>IFERROR(__xludf.DUMMYFUNCTION("""COMPUTED_VALUE"""),"")</f>
        <v/>
      </c>
      <c r="P104" s="39" t="str">
        <f>IFERROR(__xludf.DUMMYFUNCTION("""COMPUTED_VALUE"""),"")</f>
        <v/>
      </c>
      <c r="Q104" s="39" t="str">
        <f>IFERROR(__xludf.DUMMYFUNCTION("""COMPUTED_VALUE"""),"")</f>
        <v/>
      </c>
      <c r="R104" s="39" t="str">
        <f>IFERROR(__xludf.DUMMYFUNCTION("""COMPUTED_VALUE"""),"")</f>
        <v/>
      </c>
      <c r="S104" s="39" t="str">
        <f>IFERROR(__xludf.DUMMYFUNCTION("""COMPUTED_VALUE"""),"")</f>
        <v/>
      </c>
      <c r="T104" s="39" t="str">
        <f>IFERROR(__xludf.DUMMYFUNCTION("""COMPUTED_VALUE"""),"")</f>
        <v/>
      </c>
      <c r="U104" s="39" t="str">
        <f>IFERROR(__xludf.DUMMYFUNCTION("""COMPUTED_VALUE"""),"")</f>
        <v/>
      </c>
      <c r="V104" s="39" t="str">
        <f>IFERROR(__xludf.DUMMYFUNCTION("""COMPUTED_VALUE"""),"")</f>
        <v/>
      </c>
      <c r="W104" s="39" t="str">
        <f>IFERROR(__xludf.DUMMYFUNCTION("""COMPUTED_VALUE"""),"")</f>
        <v/>
      </c>
      <c r="X104" s="39" t="str">
        <f>IFERROR(__xludf.DUMMYFUNCTION("""COMPUTED_VALUE"""),"is_simple_m")</f>
        <v>is_simple_m</v>
      </c>
      <c r="Y104" s="39" t="str">
        <f>IFERROR(__xludf.DUMMYFUNCTION("""COMPUTED_VALUE"""),"Yes")</f>
        <v>Yes</v>
      </c>
      <c r="Z104" s="39" t="str">
        <f>IFERROR(__xludf.DUMMYFUNCTION("""COMPUTED_VALUE"""),"yes5_no0")</f>
        <v>yes5_no0</v>
      </c>
      <c r="AA104" s="39" t="str">
        <f>IFERROR(__xludf.DUMMYFUNCTION("""COMPUTED_VALUE"""),"yes5no00000")</f>
        <v>yes5no00000</v>
      </c>
      <c r="AB104" s="39" t="str">
        <f>IFERROR(__xludf.DUMMYFUNCTION("""COMPUTED_VALUE"""),"INTEGER_ZERO_OR_POSITIVE")</f>
        <v>INTEGER_ZERO_OR_POSITIVE</v>
      </c>
      <c r="AC104" s="39" t="str">
        <f>IFERROR(__xludf.DUMMYFUNCTION("""COMPUTED_VALUE"""),"")</f>
        <v/>
      </c>
      <c r="AD104" s="39" t="str">
        <f>IFERROR(__xludf.DUMMYFUNCTION("""COMPUTED_VALUE"""),"INTEGER_ZERO_OR_POSITIVE")</f>
        <v>INTEGER_ZERO_OR_POSITIVE</v>
      </c>
      <c r="AE104" s="39" t="str">
        <f>IFERROR(__xludf.DUMMYFUNCTION("""COMPUTED_VALUE"""),"SUM")</f>
        <v>SUM</v>
      </c>
      <c r="AF104" s="39" t="b">
        <f>IFERROR(__xludf.DUMMYFUNCTION("""COMPUTED_VALUE"""),TRUE)</f>
        <v>1</v>
      </c>
      <c r="AG104" s="39" t="str">
        <f>IFERROR(__xludf.DUMMYFUNCTION("""COMPUTED_VALUE"""),"")</f>
        <v/>
      </c>
      <c r="AH104" s="39"/>
      <c r="AI104" s="39"/>
      <c r="AJ104" s="39"/>
      <c r="AK104" s="39"/>
      <c r="AL104" s="39"/>
      <c r="AM104" s="39"/>
      <c r="AN104" s="39"/>
    </row>
    <row r="105" outlineLevel="1">
      <c r="A105" s="48" t="str">
        <f>IFERROR(__xludf.DUMMYFUNCTION("""COMPUTED_VALUE"""),"select_one yes1_no0")</f>
        <v>select_one yes1_no0</v>
      </c>
      <c r="B105" s="48" t="str">
        <f>IFERROR(__xludf.DUMMYFUNCTION("""COMPUTED_VALUE"""),"WHOFLowDiag")</f>
        <v>WHOFLowDiag</v>
      </c>
      <c r="C105" s="48" t="str">
        <f>IFERROR(__xludf.DUMMYFUNCTION("""COMPUTED_VALUE"""),"12. Is there a WHO flow diagram for ARI put on wall and is it accessible for staff?")</f>
        <v>12. Is there a WHO flow diagram for ARI put on wall and is it accessible for staff?</v>
      </c>
      <c r="D105" s="48" t="str">
        <f>IFERROR(__xludf.DUMMYFUNCTION("""COMPUTED_VALUE"""),"")</f>
        <v/>
      </c>
      <c r="E105" s="48" t="str">
        <f>IFERROR(__xludf.DUMMYFUNCTION("""COMPUTED_VALUE"""),"")</f>
        <v/>
      </c>
      <c r="F105" s="48">
        <f>IFERROR(__xludf.DUMMYFUNCTION("""COMPUTED_VALUE"""),105.0)</f>
        <v>105</v>
      </c>
      <c r="G105" s="48">
        <f>IFERROR(__xludf.DUMMYFUNCTION("""COMPUTED_VALUE"""),1.0)</f>
        <v>1</v>
      </c>
      <c r="H105" s="48">
        <f>IFERROR(__xludf.DUMMYFUNCTION("""COMPUTED_VALUE"""),11.0)</f>
        <v>11</v>
      </c>
      <c r="I105" s="48" t="str">
        <f>IFERROR(__xludf.DUMMYFUNCTION("""COMPUTED_VALUE"""),"")</f>
        <v/>
      </c>
      <c r="J105" s="48" t="str">
        <f>IFERROR(__xludf.DUMMYFUNCTION("""COMPUTED_VALUE"""),"")</f>
        <v/>
      </c>
      <c r="K105" s="48" t="b">
        <f>IFERROR(__xludf.DUMMYFUNCTION("""COMPUTED_VALUE"""),TRUE)</f>
        <v>1</v>
      </c>
      <c r="L105" s="37" t="str">
        <f>IFERROR(__xludf.DUMMYFUNCTION("""COMPUTED_VALUE"""),"")</f>
        <v/>
      </c>
      <c r="M105" s="37" t="str">
        <f>IFERROR(__xludf.DUMMYFUNCTION("""COMPUTED_VALUE"""),"")</f>
        <v/>
      </c>
      <c r="N105" s="49" t="str">
        <f>IFERROR(__xludf.DUMMYFUNCTION("""COMPUTED_VALUE"""),"")</f>
        <v/>
      </c>
      <c r="O105" s="48" t="str">
        <f>IFERROR(__xludf.DUMMYFUNCTION("""COMPUTED_VALUE"""),"")</f>
        <v/>
      </c>
      <c r="P105" s="48" t="str">
        <f>IFERROR(__xludf.DUMMYFUNCTION("""COMPUTED_VALUE"""),"")</f>
        <v/>
      </c>
      <c r="Q105" s="48" t="str">
        <f>IFERROR(__xludf.DUMMYFUNCTION("""COMPUTED_VALUE"""),"")</f>
        <v/>
      </c>
      <c r="R105" s="48" t="str">
        <f>IFERROR(__xludf.DUMMYFUNCTION("""COMPUTED_VALUE"""),"")</f>
        <v/>
      </c>
      <c r="S105" s="48" t="str">
        <f>IFERROR(__xludf.DUMMYFUNCTION("""COMPUTED_VALUE"""),"")</f>
        <v/>
      </c>
      <c r="T105" s="48" t="str">
        <f>IFERROR(__xludf.DUMMYFUNCTION("""COMPUTED_VALUE"""),"")</f>
        <v/>
      </c>
      <c r="U105" s="48" t="str">
        <f>IFERROR(__xludf.DUMMYFUNCTION("""COMPUTED_VALUE"""),"")</f>
        <v/>
      </c>
      <c r="V105" s="48" t="str">
        <f>IFERROR(__xludf.DUMMYFUNCTION("""COMPUTED_VALUE"""),"")</f>
        <v/>
      </c>
      <c r="W105" s="48" t="str">
        <f>IFERROR(__xludf.DUMMYFUNCTION("""COMPUTED_VALUE"""),"")</f>
        <v/>
      </c>
      <c r="X105" s="48" t="str">
        <f>IFERROR(__xludf.DUMMYFUNCTION("""COMPUTED_VALUE"""),"is_there_a_")</f>
        <v>is_there_a_</v>
      </c>
      <c r="Y105" s="48" t="str">
        <f>IFERROR(__xludf.DUMMYFUNCTION("""COMPUTED_VALUE"""),"Yes")</f>
        <v>Yes</v>
      </c>
      <c r="Z105" s="48" t="str">
        <f>IFERROR(__xludf.DUMMYFUNCTION("""COMPUTED_VALUE"""),"yes1_no0")</f>
        <v>yes1_no0</v>
      </c>
      <c r="AA105" s="48" t="str">
        <f>IFERROR(__xludf.DUMMYFUNCTION("""COMPUTED_VALUE"""),"yes1no00000")</f>
        <v>yes1no00000</v>
      </c>
      <c r="AB105" s="48" t="str">
        <f>IFERROR(__xludf.DUMMYFUNCTION("""COMPUTED_VALUE"""),"INTEGER_ZERO_OR_POSITIVE")</f>
        <v>INTEGER_ZERO_OR_POSITIVE</v>
      </c>
      <c r="AC105" s="48" t="str">
        <f>IFERROR(__xludf.DUMMYFUNCTION("""COMPUTED_VALUE"""),"")</f>
        <v/>
      </c>
      <c r="AD105" s="48" t="str">
        <f>IFERROR(__xludf.DUMMYFUNCTION("""COMPUTED_VALUE"""),"INTEGER_ZERO_OR_POSITIVE")</f>
        <v>INTEGER_ZERO_OR_POSITIVE</v>
      </c>
      <c r="AE105" s="48" t="str">
        <f>IFERROR(__xludf.DUMMYFUNCTION("""COMPUTED_VALUE"""),"SUM")</f>
        <v>SUM</v>
      </c>
      <c r="AF105" s="48" t="b">
        <f>IFERROR(__xludf.DUMMYFUNCTION("""COMPUTED_VALUE"""),TRUE)</f>
        <v>1</v>
      </c>
      <c r="AG105" s="48" t="str">
        <f>IFERROR(__xludf.DUMMYFUNCTION("""COMPUTED_VALUE"""),"")</f>
        <v/>
      </c>
      <c r="AH105" s="48"/>
      <c r="AI105" s="48"/>
      <c r="AJ105" s="48"/>
      <c r="AK105" s="48"/>
      <c r="AL105" s="48"/>
      <c r="AM105" s="48"/>
      <c r="AN105" s="48"/>
    </row>
    <row r="106" outlineLevel="1">
      <c r="A106" s="39" t="str">
        <f>IFERROR(__xludf.DUMMYFUNCTION("""COMPUTED_VALUE"""),"select_one yes5_no0")</f>
        <v>select_one yes5_no0</v>
      </c>
      <c r="B106" s="39" t="str">
        <f>IFERROR(__xludf.DUMMYFUNCTION("""COMPUTED_VALUE"""),"ARIProtocol")</f>
        <v>ARIProtocol</v>
      </c>
      <c r="C106" s="39" t="str">
        <f>IFERROR(__xludf.DUMMYFUNCTION("""COMPUTED_VALUE"""),"13. Is ARI protocol applied?")</f>
        <v>13. Is ARI protocol applied?</v>
      </c>
      <c r="D106" s="39" t="str">
        <f>IFERROR(__xludf.DUMMYFUNCTION("""COMPUTED_VALUE"""),"")</f>
        <v/>
      </c>
      <c r="E106" s="39" t="str">
        <f>IFERROR(__xludf.DUMMYFUNCTION("""COMPUTED_VALUE"""),"")</f>
        <v/>
      </c>
      <c r="F106" s="39">
        <f>IFERROR(__xludf.DUMMYFUNCTION("""COMPUTED_VALUE"""),106.0)</f>
        <v>106</v>
      </c>
      <c r="G106" s="39">
        <f>IFERROR(__xludf.DUMMYFUNCTION("""COMPUTED_VALUE"""),5.0)</f>
        <v>5</v>
      </c>
      <c r="H106" s="39">
        <f>IFERROR(__xludf.DUMMYFUNCTION("""COMPUTED_VALUE"""),11.0)</f>
        <v>11</v>
      </c>
      <c r="I106" s="39" t="str">
        <f>IFERROR(__xludf.DUMMYFUNCTION("""COMPUTED_VALUE"""),"See last five cases of ARI and review treatment acc protocol; register mentions Temp; RR; cough yes/no; diagnosis (one point for each correct treatment according to protocol: max 5 points)")</f>
        <v>See last five cases of ARI and review treatment acc protocol; register mentions Temp; RR; cough yes/no; diagnosis (one point for each correct treatment according to protocol: max 5 points)</v>
      </c>
      <c r="J106" s="39" t="str">
        <f>IFERROR(__xludf.DUMMYFUNCTION("""COMPUTED_VALUE"""),"")</f>
        <v/>
      </c>
      <c r="K106" s="39" t="b">
        <f>IFERROR(__xludf.DUMMYFUNCTION("""COMPUTED_VALUE"""),TRUE)</f>
        <v>1</v>
      </c>
      <c r="L106" s="37" t="str">
        <f>IFERROR(__xludf.DUMMYFUNCTION("""COMPUTED_VALUE"""),"")</f>
        <v/>
      </c>
      <c r="M106" s="37" t="str">
        <f>IFERROR(__xludf.DUMMYFUNCTION("""COMPUTED_VALUE"""),"")</f>
        <v/>
      </c>
      <c r="N106" s="40" t="str">
        <f>IFERROR(__xludf.DUMMYFUNCTION("""COMPUTED_VALUE"""),"")</f>
        <v/>
      </c>
      <c r="O106" s="39" t="str">
        <f>IFERROR(__xludf.DUMMYFUNCTION("""COMPUTED_VALUE"""),"")</f>
        <v/>
      </c>
      <c r="P106" s="39" t="str">
        <f>IFERROR(__xludf.DUMMYFUNCTION("""COMPUTED_VALUE"""),"")</f>
        <v/>
      </c>
      <c r="Q106" s="39" t="str">
        <f>IFERROR(__xludf.DUMMYFUNCTION("""COMPUTED_VALUE"""),"")</f>
        <v/>
      </c>
      <c r="R106" s="39" t="str">
        <f>IFERROR(__xludf.DUMMYFUNCTION("""COMPUTED_VALUE"""),"")</f>
        <v/>
      </c>
      <c r="S106" s="39" t="str">
        <f>IFERROR(__xludf.DUMMYFUNCTION("""COMPUTED_VALUE"""),"")</f>
        <v/>
      </c>
      <c r="T106" s="39" t="str">
        <f>IFERROR(__xludf.DUMMYFUNCTION("""COMPUTED_VALUE"""),"")</f>
        <v/>
      </c>
      <c r="U106" s="39" t="str">
        <f>IFERROR(__xludf.DUMMYFUNCTION("""COMPUTED_VALUE"""),"")</f>
        <v/>
      </c>
      <c r="V106" s="39" t="str">
        <f>IFERROR(__xludf.DUMMYFUNCTION("""COMPUTED_VALUE"""),"")</f>
        <v/>
      </c>
      <c r="W106" s="39" t="str">
        <f>IFERROR(__xludf.DUMMYFUNCTION("""COMPUTED_VALUE"""),"")</f>
        <v/>
      </c>
      <c r="X106" s="39" t="str">
        <f>IFERROR(__xludf.DUMMYFUNCTION("""COMPUTED_VALUE"""),"is_ari_prot")</f>
        <v>is_ari_prot</v>
      </c>
      <c r="Y106" s="39" t="str">
        <f>IFERROR(__xludf.DUMMYFUNCTION("""COMPUTED_VALUE"""),"Yes")</f>
        <v>Yes</v>
      </c>
      <c r="Z106" s="39" t="str">
        <f>IFERROR(__xludf.DUMMYFUNCTION("""COMPUTED_VALUE"""),"yes5_no0")</f>
        <v>yes5_no0</v>
      </c>
      <c r="AA106" s="39" t="str">
        <f>IFERROR(__xludf.DUMMYFUNCTION("""COMPUTED_VALUE"""),"yes5no00000")</f>
        <v>yes5no00000</v>
      </c>
      <c r="AB106" s="39" t="str">
        <f>IFERROR(__xludf.DUMMYFUNCTION("""COMPUTED_VALUE"""),"INTEGER_ZERO_OR_POSITIVE")</f>
        <v>INTEGER_ZERO_OR_POSITIVE</v>
      </c>
      <c r="AC106" s="39" t="str">
        <f>IFERROR(__xludf.DUMMYFUNCTION("""COMPUTED_VALUE"""),"")</f>
        <v/>
      </c>
      <c r="AD106" s="39" t="str">
        <f>IFERROR(__xludf.DUMMYFUNCTION("""COMPUTED_VALUE"""),"INTEGER_ZERO_OR_POSITIVE")</f>
        <v>INTEGER_ZERO_OR_POSITIVE</v>
      </c>
      <c r="AE106" s="39" t="str">
        <f>IFERROR(__xludf.DUMMYFUNCTION("""COMPUTED_VALUE"""),"SUM")</f>
        <v>SUM</v>
      </c>
      <c r="AF106" s="39" t="b">
        <f>IFERROR(__xludf.DUMMYFUNCTION("""COMPUTED_VALUE"""),TRUE)</f>
        <v>1</v>
      </c>
      <c r="AG106" s="39" t="str">
        <f>IFERROR(__xludf.DUMMYFUNCTION("""COMPUTED_VALUE"""),"")</f>
        <v/>
      </c>
      <c r="AH106" s="39"/>
      <c r="AI106" s="39"/>
      <c r="AJ106" s="39"/>
      <c r="AK106" s="39"/>
      <c r="AL106" s="39"/>
      <c r="AM106" s="39"/>
      <c r="AN106" s="39"/>
    </row>
    <row r="107" outlineLevel="1">
      <c r="A107" s="39" t="str">
        <f>IFERROR(__xludf.DUMMYFUNCTION("""COMPUTED_VALUE"""),"select_one yes1_no0")</f>
        <v>select_one yes1_no0</v>
      </c>
      <c r="B107" s="39" t="str">
        <f>IFERROR(__xludf.DUMMYFUNCTION("""COMPUTED_VALUE"""),"WHOProcDiar")</f>
        <v>WHOProcDiar</v>
      </c>
      <c r="C107" s="39" t="str">
        <f>IFERROR(__xludf.DUMMYFUNCTION("""COMPUTED_VALUE"""),"14. Is the WHO protocol for Diarrhea put on wall and accessible for staff?")</f>
        <v>14. Is the WHO protocol for Diarrhea put on wall and accessible for staff?</v>
      </c>
      <c r="D107" s="39" t="str">
        <f>IFERROR(__xludf.DUMMYFUNCTION("""COMPUTED_VALUE"""),"")</f>
        <v/>
      </c>
      <c r="E107" s="39" t="str">
        <f>IFERROR(__xludf.DUMMYFUNCTION("""COMPUTED_VALUE"""),"")</f>
        <v/>
      </c>
      <c r="F107" s="39">
        <f>IFERROR(__xludf.DUMMYFUNCTION("""COMPUTED_VALUE"""),107.0)</f>
        <v>107</v>
      </c>
      <c r="G107" s="39">
        <f>IFERROR(__xludf.DUMMYFUNCTION("""COMPUTED_VALUE"""),1.0)</f>
        <v>1</v>
      </c>
      <c r="H107" s="39">
        <f>IFERROR(__xludf.DUMMYFUNCTION("""COMPUTED_VALUE"""),11.0)</f>
        <v>11</v>
      </c>
      <c r="I107" s="39" t="str">
        <f>IFERROR(__xludf.DUMMYFUNCTION("""COMPUTED_VALUE"""),"")</f>
        <v/>
      </c>
      <c r="J107" s="39" t="str">
        <f>IFERROR(__xludf.DUMMYFUNCTION("""COMPUTED_VALUE"""),"")</f>
        <v/>
      </c>
      <c r="K107" s="39" t="b">
        <f>IFERROR(__xludf.DUMMYFUNCTION("""COMPUTED_VALUE"""),TRUE)</f>
        <v>1</v>
      </c>
      <c r="L107" s="37" t="str">
        <f>IFERROR(__xludf.DUMMYFUNCTION("""COMPUTED_VALUE"""),"")</f>
        <v/>
      </c>
      <c r="M107" s="37" t="str">
        <f>IFERROR(__xludf.DUMMYFUNCTION("""COMPUTED_VALUE"""),"")</f>
        <v/>
      </c>
      <c r="N107" s="40" t="str">
        <f>IFERROR(__xludf.DUMMYFUNCTION("""COMPUTED_VALUE"""),"")</f>
        <v/>
      </c>
      <c r="O107" s="39" t="str">
        <f>IFERROR(__xludf.DUMMYFUNCTION("""COMPUTED_VALUE"""),"")</f>
        <v/>
      </c>
      <c r="P107" s="39" t="str">
        <f>IFERROR(__xludf.DUMMYFUNCTION("""COMPUTED_VALUE"""),"")</f>
        <v/>
      </c>
      <c r="Q107" s="39" t="str">
        <f>IFERROR(__xludf.DUMMYFUNCTION("""COMPUTED_VALUE"""),"")</f>
        <v/>
      </c>
      <c r="R107" s="39" t="str">
        <f>IFERROR(__xludf.DUMMYFUNCTION("""COMPUTED_VALUE"""),"")</f>
        <v/>
      </c>
      <c r="S107" s="39" t="str">
        <f>IFERROR(__xludf.DUMMYFUNCTION("""COMPUTED_VALUE"""),"")</f>
        <v/>
      </c>
      <c r="T107" s="39" t="str">
        <f>IFERROR(__xludf.DUMMYFUNCTION("""COMPUTED_VALUE"""),"")</f>
        <v/>
      </c>
      <c r="U107" s="39" t="str">
        <f>IFERROR(__xludf.DUMMYFUNCTION("""COMPUTED_VALUE"""),"")</f>
        <v/>
      </c>
      <c r="V107" s="39" t="str">
        <f>IFERROR(__xludf.DUMMYFUNCTION("""COMPUTED_VALUE"""),"")</f>
        <v/>
      </c>
      <c r="W107" s="39" t="str">
        <f>IFERROR(__xludf.DUMMYFUNCTION("""COMPUTED_VALUE"""),"")</f>
        <v/>
      </c>
      <c r="X107" s="39" t="str">
        <f>IFERROR(__xludf.DUMMYFUNCTION("""COMPUTED_VALUE"""),"is_the_who_")</f>
        <v>is_the_who_</v>
      </c>
      <c r="Y107" s="39" t="str">
        <f>IFERROR(__xludf.DUMMYFUNCTION("""COMPUTED_VALUE"""),"Yes")</f>
        <v>Yes</v>
      </c>
      <c r="Z107" s="39" t="str">
        <f>IFERROR(__xludf.DUMMYFUNCTION("""COMPUTED_VALUE"""),"yes1_no0")</f>
        <v>yes1_no0</v>
      </c>
      <c r="AA107" s="39" t="str">
        <f>IFERROR(__xludf.DUMMYFUNCTION("""COMPUTED_VALUE"""),"yes1no00000")</f>
        <v>yes1no00000</v>
      </c>
      <c r="AB107" s="39" t="str">
        <f>IFERROR(__xludf.DUMMYFUNCTION("""COMPUTED_VALUE"""),"INTEGER_ZERO_OR_POSITIVE")</f>
        <v>INTEGER_ZERO_OR_POSITIVE</v>
      </c>
      <c r="AC107" s="39" t="str">
        <f>IFERROR(__xludf.DUMMYFUNCTION("""COMPUTED_VALUE"""),"")</f>
        <v/>
      </c>
      <c r="AD107" s="39" t="str">
        <f>IFERROR(__xludf.DUMMYFUNCTION("""COMPUTED_VALUE"""),"INTEGER_ZERO_OR_POSITIVE")</f>
        <v>INTEGER_ZERO_OR_POSITIVE</v>
      </c>
      <c r="AE107" s="39" t="str">
        <f>IFERROR(__xludf.DUMMYFUNCTION("""COMPUTED_VALUE"""),"SUM")</f>
        <v>SUM</v>
      </c>
      <c r="AF107" s="39" t="b">
        <f>IFERROR(__xludf.DUMMYFUNCTION("""COMPUTED_VALUE"""),TRUE)</f>
        <v>1</v>
      </c>
      <c r="AG107" s="39" t="str">
        <f>IFERROR(__xludf.DUMMYFUNCTION("""COMPUTED_VALUE"""),"")</f>
        <v/>
      </c>
      <c r="AH107" s="39"/>
      <c r="AI107" s="39"/>
      <c r="AJ107" s="39"/>
      <c r="AK107" s="39"/>
      <c r="AL107" s="39"/>
      <c r="AM107" s="39"/>
      <c r="AN107" s="39"/>
    </row>
    <row r="108" outlineLevel="1">
      <c r="A108" s="39" t="str">
        <f>IFERROR(__xludf.DUMMYFUNCTION("""COMPUTED_VALUE"""),"select_one yes5_no0")</f>
        <v>select_one yes5_no0</v>
      </c>
      <c r="B108" s="39" t="str">
        <f>IFERROR(__xludf.DUMMYFUNCTION("""COMPUTED_VALUE"""),"DiarrProcAp")</f>
        <v>DiarrProcAp</v>
      </c>
      <c r="C108" s="39" t="str">
        <f>IFERROR(__xludf.DUMMYFUNCTION("""COMPUTED_VALUE"""),"15. Is Diarrhea protocol applied?")</f>
        <v>15. Is Diarrhea protocol applied?</v>
      </c>
      <c r="D108" s="39" t="str">
        <f>IFERROR(__xludf.DUMMYFUNCTION("""COMPUTED_VALUE"""),"")</f>
        <v/>
      </c>
      <c r="E108" s="39" t="str">
        <f>IFERROR(__xludf.DUMMYFUNCTION("""COMPUTED_VALUE"""),"")</f>
        <v/>
      </c>
      <c r="F108" s="39">
        <f>IFERROR(__xludf.DUMMYFUNCTION("""COMPUTED_VALUE"""),108.0)</f>
        <v>108</v>
      </c>
      <c r="G108" s="39">
        <f>IFERROR(__xludf.DUMMYFUNCTION("""COMPUTED_VALUE"""),5.0)</f>
        <v>5</v>
      </c>
      <c r="H108" s="39">
        <f>IFERROR(__xludf.DUMMYFUNCTION("""COMPUTED_VALUE"""),11.0)</f>
        <v>11</v>
      </c>
      <c r="I108" s="39" t="str">
        <f>IFERROR(__xludf.DUMMYFUNCTION("""COMPUTED_VALUE"""),"See last five cases of Diarrhea and review treatment according to diarrhoea protocol (five points for the five cases: all or nothing)")</f>
        <v>See last five cases of Diarrhea and review treatment according to diarrhoea protocol (five points for the five cases: all or nothing)</v>
      </c>
      <c r="J108" s="39" t="str">
        <f>IFERROR(__xludf.DUMMYFUNCTION("""COMPUTED_VALUE"""),"")</f>
        <v/>
      </c>
      <c r="K108" s="39" t="b">
        <f>IFERROR(__xludf.DUMMYFUNCTION("""COMPUTED_VALUE"""),TRUE)</f>
        <v>1</v>
      </c>
      <c r="L108" s="37" t="str">
        <f>IFERROR(__xludf.DUMMYFUNCTION("""COMPUTED_VALUE"""),"")</f>
        <v/>
      </c>
      <c r="M108" s="37" t="str">
        <f>IFERROR(__xludf.DUMMYFUNCTION("""COMPUTED_VALUE"""),"")</f>
        <v/>
      </c>
      <c r="N108" s="40" t="str">
        <f>IFERROR(__xludf.DUMMYFUNCTION("""COMPUTED_VALUE"""),"")</f>
        <v/>
      </c>
      <c r="O108" s="39" t="str">
        <f>IFERROR(__xludf.DUMMYFUNCTION("""COMPUTED_VALUE"""),"")</f>
        <v/>
      </c>
      <c r="P108" s="39" t="str">
        <f>IFERROR(__xludf.DUMMYFUNCTION("""COMPUTED_VALUE"""),"")</f>
        <v/>
      </c>
      <c r="Q108" s="39" t="str">
        <f>IFERROR(__xludf.DUMMYFUNCTION("""COMPUTED_VALUE"""),"")</f>
        <v/>
      </c>
      <c r="R108" s="39" t="str">
        <f>IFERROR(__xludf.DUMMYFUNCTION("""COMPUTED_VALUE"""),"")</f>
        <v/>
      </c>
      <c r="S108" s="39" t="str">
        <f>IFERROR(__xludf.DUMMYFUNCTION("""COMPUTED_VALUE"""),"")</f>
        <v/>
      </c>
      <c r="T108" s="39" t="str">
        <f>IFERROR(__xludf.DUMMYFUNCTION("""COMPUTED_VALUE"""),"")</f>
        <v/>
      </c>
      <c r="U108" s="39" t="str">
        <f>IFERROR(__xludf.DUMMYFUNCTION("""COMPUTED_VALUE"""),"")</f>
        <v/>
      </c>
      <c r="V108" s="39" t="str">
        <f>IFERROR(__xludf.DUMMYFUNCTION("""COMPUTED_VALUE"""),"")</f>
        <v/>
      </c>
      <c r="W108" s="39" t="str">
        <f>IFERROR(__xludf.DUMMYFUNCTION("""COMPUTED_VALUE"""),"")</f>
        <v/>
      </c>
      <c r="X108" s="39" t="str">
        <f>IFERROR(__xludf.DUMMYFUNCTION("""COMPUTED_VALUE"""),"is_diarrhea")</f>
        <v>is_diarrhea</v>
      </c>
      <c r="Y108" s="39" t="str">
        <f>IFERROR(__xludf.DUMMYFUNCTION("""COMPUTED_VALUE"""),"Yes")</f>
        <v>Yes</v>
      </c>
      <c r="Z108" s="39" t="str">
        <f>IFERROR(__xludf.DUMMYFUNCTION("""COMPUTED_VALUE"""),"yes5_no0")</f>
        <v>yes5_no0</v>
      </c>
      <c r="AA108" s="39" t="str">
        <f>IFERROR(__xludf.DUMMYFUNCTION("""COMPUTED_VALUE"""),"yes5no00000")</f>
        <v>yes5no00000</v>
      </c>
      <c r="AB108" s="39" t="str">
        <f>IFERROR(__xludf.DUMMYFUNCTION("""COMPUTED_VALUE"""),"INTEGER_ZERO_OR_POSITIVE")</f>
        <v>INTEGER_ZERO_OR_POSITIVE</v>
      </c>
      <c r="AC108" s="39" t="str">
        <f>IFERROR(__xludf.DUMMYFUNCTION("""COMPUTED_VALUE"""),"")</f>
        <v/>
      </c>
      <c r="AD108" s="39" t="str">
        <f>IFERROR(__xludf.DUMMYFUNCTION("""COMPUTED_VALUE"""),"INTEGER_ZERO_OR_POSITIVE")</f>
        <v>INTEGER_ZERO_OR_POSITIVE</v>
      </c>
      <c r="AE108" s="39" t="str">
        <f>IFERROR(__xludf.DUMMYFUNCTION("""COMPUTED_VALUE"""),"SUM")</f>
        <v>SUM</v>
      </c>
      <c r="AF108" s="39" t="b">
        <f>IFERROR(__xludf.DUMMYFUNCTION("""COMPUTED_VALUE"""),TRUE)</f>
        <v>1</v>
      </c>
      <c r="AG108" s="39" t="str">
        <f>IFERROR(__xludf.DUMMYFUNCTION("""COMPUTED_VALUE"""),"")</f>
        <v/>
      </c>
      <c r="AH108" s="39"/>
      <c r="AI108" s="39"/>
      <c r="AJ108" s="39"/>
      <c r="AK108" s="39"/>
      <c r="AL108" s="39"/>
      <c r="AM108" s="39"/>
      <c r="AN108" s="39"/>
    </row>
    <row r="109" outlineLevel="1">
      <c r="A109" s="48" t="str">
        <f>IFERROR(__xludf.DUMMYFUNCTION("""COMPUTED_VALUE"""),"select_one yes4_no0")</f>
        <v>select_one yes4_no0</v>
      </c>
      <c r="B109" s="48" t="str">
        <f>IFERROR(__xludf.DUMMYFUNCTION("""COMPUTED_VALUE"""),"PropConAnti")</f>
        <v>PropConAnti</v>
      </c>
      <c r="C109" s="48" t="str">
        <f>IFERROR(__xludf.DUMMYFUNCTION("""COMPUTED_VALUE"""),"16. Is the proportion of consultations treated with antibiotics &lt;30%?")</f>
        <v>16. Is the proportion of consultations treated with antibiotics &lt;30%?</v>
      </c>
      <c r="D109" s="48" t="str">
        <f>IFERROR(__xludf.DUMMYFUNCTION("""COMPUTED_VALUE"""),"")</f>
        <v/>
      </c>
      <c r="E109" s="48" t="str">
        <f>IFERROR(__xludf.DUMMYFUNCTION("""COMPUTED_VALUE"""),"")</f>
        <v/>
      </c>
      <c r="F109" s="48">
        <f>IFERROR(__xludf.DUMMYFUNCTION("""COMPUTED_VALUE"""),109.0)</f>
        <v>109</v>
      </c>
      <c r="G109" s="48">
        <f>IFERROR(__xludf.DUMMYFUNCTION("""COMPUTED_VALUE"""),4.0)</f>
        <v>4</v>
      </c>
      <c r="H109" s="48">
        <f>IFERROR(__xludf.DUMMYFUNCTION("""COMPUTED_VALUE"""),11.0)</f>
        <v>11</v>
      </c>
      <c r="I109" s="48" t="str">
        <f>IFERROR(__xludf.DUMMYFUNCTION("""COMPUTED_VALUE"""),"See last 100 cases in register, check diagnosis and calculate the rate (&lt; 30 cases)")</f>
        <v>See last 100 cases in register, check diagnosis and calculate the rate (&lt; 30 cases)</v>
      </c>
      <c r="J109" s="48" t="str">
        <f>IFERROR(__xludf.DUMMYFUNCTION("""COMPUTED_VALUE"""),"")</f>
        <v/>
      </c>
      <c r="K109" s="48" t="b">
        <f>IFERROR(__xludf.DUMMYFUNCTION("""COMPUTED_VALUE"""),TRUE)</f>
        <v>1</v>
      </c>
      <c r="L109" s="37" t="str">
        <f>IFERROR(__xludf.DUMMYFUNCTION("""COMPUTED_VALUE"""),"")</f>
        <v/>
      </c>
      <c r="M109" s="37" t="str">
        <f>IFERROR(__xludf.DUMMYFUNCTION("""COMPUTED_VALUE"""),"")</f>
        <v/>
      </c>
      <c r="N109" s="49" t="str">
        <f>IFERROR(__xludf.DUMMYFUNCTION("""COMPUTED_VALUE"""),"")</f>
        <v/>
      </c>
      <c r="O109" s="48" t="str">
        <f>IFERROR(__xludf.DUMMYFUNCTION("""COMPUTED_VALUE"""),"")</f>
        <v/>
      </c>
      <c r="P109" s="48" t="str">
        <f>IFERROR(__xludf.DUMMYFUNCTION("""COMPUTED_VALUE"""),"")</f>
        <v/>
      </c>
      <c r="Q109" s="48" t="str">
        <f>IFERROR(__xludf.DUMMYFUNCTION("""COMPUTED_VALUE"""),"")</f>
        <v/>
      </c>
      <c r="R109" s="48" t="str">
        <f>IFERROR(__xludf.DUMMYFUNCTION("""COMPUTED_VALUE"""),"")</f>
        <v/>
      </c>
      <c r="S109" s="48" t="str">
        <f>IFERROR(__xludf.DUMMYFUNCTION("""COMPUTED_VALUE"""),"")</f>
        <v/>
      </c>
      <c r="T109" s="48" t="str">
        <f>IFERROR(__xludf.DUMMYFUNCTION("""COMPUTED_VALUE"""),"")</f>
        <v/>
      </c>
      <c r="U109" s="48" t="str">
        <f>IFERROR(__xludf.DUMMYFUNCTION("""COMPUTED_VALUE"""),"")</f>
        <v/>
      </c>
      <c r="V109" s="48" t="str">
        <f>IFERROR(__xludf.DUMMYFUNCTION("""COMPUTED_VALUE"""),"")</f>
        <v/>
      </c>
      <c r="W109" s="48" t="str">
        <f>IFERROR(__xludf.DUMMYFUNCTION("""COMPUTED_VALUE"""),"")</f>
        <v/>
      </c>
      <c r="X109" s="48" t="str">
        <f>IFERROR(__xludf.DUMMYFUNCTION("""COMPUTED_VALUE"""),"is_the_prop")</f>
        <v>is_the_prop</v>
      </c>
      <c r="Y109" s="48" t="str">
        <f>IFERROR(__xludf.DUMMYFUNCTION("""COMPUTED_VALUE"""),"Yes")</f>
        <v>Yes</v>
      </c>
      <c r="Z109" s="48" t="str">
        <f>IFERROR(__xludf.DUMMYFUNCTION("""COMPUTED_VALUE"""),"yes4_no0")</f>
        <v>yes4_no0</v>
      </c>
      <c r="AA109" s="48" t="str">
        <f>IFERROR(__xludf.DUMMYFUNCTION("""COMPUTED_VALUE"""),"yes4no00000")</f>
        <v>yes4no00000</v>
      </c>
      <c r="AB109" s="48" t="str">
        <f>IFERROR(__xludf.DUMMYFUNCTION("""COMPUTED_VALUE"""),"INTEGER_ZERO_OR_POSITIVE")</f>
        <v>INTEGER_ZERO_OR_POSITIVE</v>
      </c>
      <c r="AC109" s="48" t="str">
        <f>IFERROR(__xludf.DUMMYFUNCTION("""COMPUTED_VALUE"""),"")</f>
        <v/>
      </c>
      <c r="AD109" s="48" t="str">
        <f>IFERROR(__xludf.DUMMYFUNCTION("""COMPUTED_VALUE"""),"INTEGER_ZERO_OR_POSITIVE")</f>
        <v>INTEGER_ZERO_OR_POSITIVE</v>
      </c>
      <c r="AE109" s="48" t="str">
        <f>IFERROR(__xludf.DUMMYFUNCTION("""COMPUTED_VALUE"""),"SUM")</f>
        <v>SUM</v>
      </c>
      <c r="AF109" s="48" t="b">
        <f>IFERROR(__xludf.DUMMYFUNCTION("""COMPUTED_VALUE"""),TRUE)</f>
        <v>1</v>
      </c>
      <c r="AG109" s="48" t="str">
        <f>IFERROR(__xludf.DUMMYFUNCTION("""COMPUTED_VALUE"""),"")</f>
        <v/>
      </c>
      <c r="AH109" s="48"/>
      <c r="AI109" s="48"/>
      <c r="AJ109" s="48"/>
      <c r="AK109" s="48"/>
      <c r="AL109" s="48"/>
      <c r="AM109" s="48"/>
      <c r="AN109" s="48"/>
    </row>
    <row r="110" outlineLevel="1">
      <c r="A110" s="48" t="str">
        <f>IFERROR(__xludf.DUMMYFUNCTION("""COMPUTED_VALUE"""),"select_one yes1_no0")</f>
        <v>select_one yes1_no0</v>
      </c>
      <c r="B110" s="48" t="str">
        <f>IFERROR(__xludf.DUMMYFUNCTION("""COMPUTED_VALUE"""),"MSFTreatGui")</f>
        <v>MSFTreatGui</v>
      </c>
      <c r="C110" s="48" t="str">
        <f>IFERROR(__xludf.DUMMYFUNCTION("""COMPUTED_VALUE"""),"17. Is MSF Treatment guidelines available in consultancy room?")</f>
        <v>17. Is MSF Treatment guidelines available in consultancy room?</v>
      </c>
      <c r="D110" s="48" t="str">
        <f>IFERROR(__xludf.DUMMYFUNCTION("""COMPUTED_VALUE"""),"")</f>
        <v/>
      </c>
      <c r="E110" s="48" t="str">
        <f>IFERROR(__xludf.DUMMYFUNCTION("""COMPUTED_VALUE"""),"")</f>
        <v/>
      </c>
      <c r="F110" s="48">
        <f>IFERROR(__xludf.DUMMYFUNCTION("""COMPUTED_VALUE"""),110.0)</f>
        <v>110</v>
      </c>
      <c r="G110" s="48">
        <f>IFERROR(__xludf.DUMMYFUNCTION("""COMPUTED_VALUE"""),1.0)</f>
        <v>1</v>
      </c>
      <c r="H110" s="48">
        <f>IFERROR(__xludf.DUMMYFUNCTION("""COMPUTED_VALUE"""),11.0)</f>
        <v>11</v>
      </c>
      <c r="I110" s="48" t="str">
        <f>IFERROR(__xludf.DUMMYFUNCTION("""COMPUTED_VALUE"""),"")</f>
        <v/>
      </c>
      <c r="J110" s="48" t="str">
        <f>IFERROR(__xludf.DUMMYFUNCTION("""COMPUTED_VALUE"""),"")</f>
        <v/>
      </c>
      <c r="K110" s="48" t="b">
        <f>IFERROR(__xludf.DUMMYFUNCTION("""COMPUTED_VALUE"""),TRUE)</f>
        <v>1</v>
      </c>
      <c r="L110" s="37" t="str">
        <f>IFERROR(__xludf.DUMMYFUNCTION("""COMPUTED_VALUE"""),"")</f>
        <v/>
      </c>
      <c r="M110" s="37" t="str">
        <f>IFERROR(__xludf.DUMMYFUNCTION("""COMPUTED_VALUE"""),"")</f>
        <v/>
      </c>
      <c r="N110" s="49" t="str">
        <f>IFERROR(__xludf.DUMMYFUNCTION("""COMPUTED_VALUE"""),"")</f>
        <v/>
      </c>
      <c r="O110" s="48" t="str">
        <f>IFERROR(__xludf.DUMMYFUNCTION("""COMPUTED_VALUE"""),"")</f>
        <v/>
      </c>
      <c r="P110" s="48" t="str">
        <f>IFERROR(__xludf.DUMMYFUNCTION("""COMPUTED_VALUE"""),"")</f>
        <v/>
      </c>
      <c r="Q110" s="48" t="str">
        <f>IFERROR(__xludf.DUMMYFUNCTION("""COMPUTED_VALUE"""),"")</f>
        <v/>
      </c>
      <c r="R110" s="48" t="str">
        <f>IFERROR(__xludf.DUMMYFUNCTION("""COMPUTED_VALUE"""),"")</f>
        <v/>
      </c>
      <c r="S110" s="48" t="str">
        <f>IFERROR(__xludf.DUMMYFUNCTION("""COMPUTED_VALUE"""),"")</f>
        <v/>
      </c>
      <c r="T110" s="48" t="str">
        <f>IFERROR(__xludf.DUMMYFUNCTION("""COMPUTED_VALUE"""),"")</f>
        <v/>
      </c>
      <c r="U110" s="48" t="str">
        <f>IFERROR(__xludf.DUMMYFUNCTION("""COMPUTED_VALUE"""),"")</f>
        <v/>
      </c>
      <c r="V110" s="48" t="str">
        <f>IFERROR(__xludf.DUMMYFUNCTION("""COMPUTED_VALUE"""),"")</f>
        <v/>
      </c>
      <c r="W110" s="48" t="str">
        <f>IFERROR(__xludf.DUMMYFUNCTION("""COMPUTED_VALUE"""),"")</f>
        <v/>
      </c>
      <c r="X110" s="48" t="str">
        <f>IFERROR(__xludf.DUMMYFUNCTION("""COMPUTED_VALUE"""),"is_msf_trea")</f>
        <v>is_msf_trea</v>
      </c>
      <c r="Y110" s="48" t="str">
        <f>IFERROR(__xludf.DUMMYFUNCTION("""COMPUTED_VALUE"""),"Yes")</f>
        <v>Yes</v>
      </c>
      <c r="Z110" s="48" t="str">
        <f>IFERROR(__xludf.DUMMYFUNCTION("""COMPUTED_VALUE"""),"yes1_no0")</f>
        <v>yes1_no0</v>
      </c>
      <c r="AA110" s="48" t="str">
        <f>IFERROR(__xludf.DUMMYFUNCTION("""COMPUTED_VALUE"""),"yes1no00000")</f>
        <v>yes1no00000</v>
      </c>
      <c r="AB110" s="48" t="str">
        <f>IFERROR(__xludf.DUMMYFUNCTION("""COMPUTED_VALUE"""),"INTEGER_ZERO_OR_POSITIVE")</f>
        <v>INTEGER_ZERO_OR_POSITIVE</v>
      </c>
      <c r="AC110" s="48" t="str">
        <f>IFERROR(__xludf.DUMMYFUNCTION("""COMPUTED_VALUE"""),"")</f>
        <v/>
      </c>
      <c r="AD110" s="48" t="str">
        <f>IFERROR(__xludf.DUMMYFUNCTION("""COMPUTED_VALUE"""),"INTEGER_ZERO_OR_POSITIVE")</f>
        <v>INTEGER_ZERO_OR_POSITIVE</v>
      </c>
      <c r="AE110" s="48" t="str">
        <f>IFERROR(__xludf.DUMMYFUNCTION("""COMPUTED_VALUE"""),"SUM")</f>
        <v>SUM</v>
      </c>
      <c r="AF110" s="48" t="b">
        <f>IFERROR(__xludf.DUMMYFUNCTION("""COMPUTED_VALUE"""),TRUE)</f>
        <v>1</v>
      </c>
      <c r="AG110" s="48" t="str">
        <f>IFERROR(__xludf.DUMMYFUNCTION("""COMPUTED_VALUE"""),"")</f>
        <v/>
      </c>
      <c r="AH110" s="48"/>
      <c r="AI110" s="48"/>
      <c r="AJ110" s="48"/>
      <c r="AK110" s="48"/>
      <c r="AL110" s="48"/>
      <c r="AM110" s="48"/>
      <c r="AN110" s="48"/>
    </row>
    <row r="111" outlineLevel="1">
      <c r="A111" s="39" t="str">
        <f>IFERROR(__xludf.DUMMYFUNCTION("""COMPUTED_VALUE"""),"select_one yes5_no0")</f>
        <v>select_one yes5_no0</v>
      </c>
      <c r="B111" s="39" t="str">
        <f>IFERROR(__xludf.DUMMYFUNCTION("""COMPUTED_VALUE"""),"KnwTubDang")</f>
        <v>KnwTubDang</v>
      </c>
      <c r="C111" s="39" t="str">
        <f>IFERROR(__xludf.DUMMYFUNCTION("""COMPUTED_VALUE"""),"18. Are you knowledgeable about tuberculosis danger, signs, symptoms and criteria for referral?")</f>
        <v>18. Are you knowledgeable about tuberculosis danger, signs, symptoms and criteria for referral?</v>
      </c>
      <c r="D111" s="39" t="str">
        <f>IFERROR(__xludf.DUMMYFUNCTION("""COMPUTED_VALUE"""),"")</f>
        <v/>
      </c>
      <c r="E111" s="39" t="str">
        <f>IFERROR(__xludf.DUMMYFUNCTION("""COMPUTED_VALUE"""),"")</f>
        <v/>
      </c>
      <c r="F111" s="39">
        <f>IFERROR(__xludf.DUMMYFUNCTION("""COMPUTED_VALUE"""),111.0)</f>
        <v>111</v>
      </c>
      <c r="G111" s="39">
        <f>IFERROR(__xludf.DUMMYFUNCTION("""COMPUTED_VALUE"""),5.0)</f>
        <v>5</v>
      </c>
      <c r="H111" s="39">
        <f>IFERROR(__xludf.DUMMYFUNCTION("""COMPUTED_VALUE"""),10.0)</f>
        <v>10</v>
      </c>
      <c r="I111" s="39" t="str">
        <f>IFERROR(__xludf.DUMMYFUNCTION("""COMPUTED_VALUE"""),"Select any available qualified medical staff, and ask the question on TB dangers signs symptoms
Answer must contain at least 4 of the following signs: (i) weight loss; (ii) loss of appetite; (iii) fever; (iv) cough of more than 15 days duration; (v) night"&amp;" sweating")</f>
        <v>Select any available qualified medical staff, and ask the question on TB dangers signs symptoms
Answer must contain at least 4 of the following signs: (i) weight loss; (ii) loss of appetite; (iii) fever; (iv) cough of more than 15 days duration; (v) night sweating</v>
      </c>
      <c r="J111" s="39" t="str">
        <f>IFERROR(__xludf.DUMMYFUNCTION("""COMPUTED_VALUE"""),"")</f>
        <v/>
      </c>
      <c r="K111" s="39" t="b">
        <f>IFERROR(__xludf.DUMMYFUNCTION("""COMPUTED_VALUE"""),TRUE)</f>
        <v>1</v>
      </c>
      <c r="L111" s="37" t="str">
        <f>IFERROR(__xludf.DUMMYFUNCTION("""COMPUTED_VALUE"""),"")</f>
        <v/>
      </c>
      <c r="M111" s="37" t="str">
        <f>IFERROR(__xludf.DUMMYFUNCTION("""COMPUTED_VALUE"""),"")</f>
        <v/>
      </c>
      <c r="N111" s="40" t="str">
        <f>IFERROR(__xludf.DUMMYFUNCTION("""COMPUTED_VALUE"""),"")</f>
        <v/>
      </c>
      <c r="O111" s="39" t="str">
        <f>IFERROR(__xludf.DUMMYFUNCTION("""COMPUTED_VALUE"""),"")</f>
        <v/>
      </c>
      <c r="P111" s="39" t="str">
        <f>IFERROR(__xludf.DUMMYFUNCTION("""COMPUTED_VALUE"""),"")</f>
        <v/>
      </c>
      <c r="Q111" s="39" t="str">
        <f>IFERROR(__xludf.DUMMYFUNCTION("""COMPUTED_VALUE"""),"")</f>
        <v/>
      </c>
      <c r="R111" s="39" t="str">
        <f>IFERROR(__xludf.DUMMYFUNCTION("""COMPUTED_VALUE"""),"")</f>
        <v/>
      </c>
      <c r="S111" s="39" t="str">
        <f>IFERROR(__xludf.DUMMYFUNCTION("""COMPUTED_VALUE"""),"")</f>
        <v/>
      </c>
      <c r="T111" s="39" t="str">
        <f>IFERROR(__xludf.DUMMYFUNCTION("""COMPUTED_VALUE"""),"")</f>
        <v/>
      </c>
      <c r="U111" s="39" t="str">
        <f>IFERROR(__xludf.DUMMYFUNCTION("""COMPUTED_VALUE"""),"")</f>
        <v/>
      </c>
      <c r="V111" s="39" t="str">
        <f>IFERROR(__xludf.DUMMYFUNCTION("""COMPUTED_VALUE"""),"")</f>
        <v/>
      </c>
      <c r="W111" s="39" t="str">
        <f>IFERROR(__xludf.DUMMYFUNCTION("""COMPUTED_VALUE"""),"")</f>
        <v/>
      </c>
      <c r="X111" s="39" t="str">
        <f>IFERROR(__xludf.DUMMYFUNCTION("""COMPUTED_VALUE"""),"are_you_kno")</f>
        <v>are_you_kno</v>
      </c>
      <c r="Y111" s="39" t="str">
        <f>IFERROR(__xludf.DUMMYFUNCTION("""COMPUTED_VALUE"""),"Yes")</f>
        <v>Yes</v>
      </c>
      <c r="Z111" s="39" t="str">
        <f>IFERROR(__xludf.DUMMYFUNCTION("""COMPUTED_VALUE"""),"yes5_no0")</f>
        <v>yes5_no0</v>
      </c>
      <c r="AA111" s="39" t="str">
        <f>IFERROR(__xludf.DUMMYFUNCTION("""COMPUTED_VALUE"""),"yes5no00000")</f>
        <v>yes5no00000</v>
      </c>
      <c r="AB111" s="39" t="str">
        <f>IFERROR(__xludf.DUMMYFUNCTION("""COMPUTED_VALUE"""),"INTEGER_ZERO_OR_POSITIVE")</f>
        <v>INTEGER_ZERO_OR_POSITIVE</v>
      </c>
      <c r="AC111" s="39" t="str">
        <f>IFERROR(__xludf.DUMMYFUNCTION("""COMPUTED_VALUE"""),"")</f>
        <v/>
      </c>
      <c r="AD111" s="39" t="str">
        <f>IFERROR(__xludf.DUMMYFUNCTION("""COMPUTED_VALUE"""),"INTEGER_ZERO_OR_POSITIVE")</f>
        <v>INTEGER_ZERO_OR_POSITIVE</v>
      </c>
      <c r="AE111" s="39" t="str">
        <f>IFERROR(__xludf.DUMMYFUNCTION("""COMPUTED_VALUE"""),"SUM")</f>
        <v>SUM</v>
      </c>
      <c r="AF111" s="39" t="b">
        <f>IFERROR(__xludf.DUMMYFUNCTION("""COMPUTED_VALUE"""),TRUE)</f>
        <v>1</v>
      </c>
      <c r="AG111" s="39" t="str">
        <f>IFERROR(__xludf.DUMMYFUNCTION("""COMPUTED_VALUE"""),"")</f>
        <v/>
      </c>
      <c r="AH111" s="39"/>
      <c r="AI111" s="39"/>
      <c r="AJ111" s="39"/>
      <c r="AK111" s="39"/>
      <c r="AL111" s="39"/>
      <c r="AM111" s="39"/>
      <c r="AN111" s="39"/>
    </row>
    <row r="112" outlineLevel="1">
      <c r="A112" s="39" t="str">
        <f>IFERROR(__xludf.DUMMYFUNCTION("""COMPUTED_VALUE"""),"select_one yes1_no0")</f>
        <v>select_one yes1_no0</v>
      </c>
      <c r="B112" s="39" t="str">
        <f>IFERROR(__xludf.DUMMYFUNCTION("""COMPUTED_VALUE"""),"StethBPMach")</f>
        <v>StethBPMach</v>
      </c>
      <c r="C112" s="39" t="str">
        <f>IFERROR(__xludf.DUMMYFUNCTION("""COMPUTED_VALUE"""),"19. Stethoscope and BP machine available and functional")</f>
        <v>19. Stethoscope and BP machine available and functional</v>
      </c>
      <c r="D112" s="39" t="str">
        <f>IFERROR(__xludf.DUMMYFUNCTION("""COMPUTED_VALUE"""),"")</f>
        <v/>
      </c>
      <c r="E112" s="39" t="str">
        <f>IFERROR(__xludf.DUMMYFUNCTION("""COMPUTED_VALUE"""),"")</f>
        <v/>
      </c>
      <c r="F112" s="39">
        <f>IFERROR(__xludf.DUMMYFUNCTION("""COMPUTED_VALUE"""),112.0)</f>
        <v>112</v>
      </c>
      <c r="G112" s="39">
        <f>IFERROR(__xludf.DUMMYFUNCTION("""COMPUTED_VALUE"""),1.0)</f>
        <v>1</v>
      </c>
      <c r="H112" s="39">
        <f>IFERROR(__xludf.DUMMYFUNCTION("""COMPUTED_VALUE"""),11.0)</f>
        <v>11</v>
      </c>
      <c r="I112" s="39" t="str">
        <f>IFERROR(__xludf.DUMMYFUNCTION("""COMPUTED_VALUE"""),"Let nurse check BP and review measure")</f>
        <v>Let nurse check BP and review measure</v>
      </c>
      <c r="J112" s="39" t="str">
        <f>IFERROR(__xludf.DUMMYFUNCTION("""COMPUTED_VALUE"""),"")</f>
        <v/>
      </c>
      <c r="K112" s="39" t="b">
        <f>IFERROR(__xludf.DUMMYFUNCTION("""COMPUTED_VALUE"""),TRUE)</f>
        <v>1</v>
      </c>
      <c r="L112" s="37" t="str">
        <f>IFERROR(__xludf.DUMMYFUNCTION("""COMPUTED_VALUE"""),"")</f>
        <v/>
      </c>
      <c r="M112" s="37" t="str">
        <f>IFERROR(__xludf.DUMMYFUNCTION("""COMPUTED_VALUE"""),"")</f>
        <v/>
      </c>
      <c r="N112" s="40" t="str">
        <f>IFERROR(__xludf.DUMMYFUNCTION("""COMPUTED_VALUE"""),"")</f>
        <v/>
      </c>
      <c r="O112" s="39" t="str">
        <f>IFERROR(__xludf.DUMMYFUNCTION("""COMPUTED_VALUE"""),"")</f>
        <v/>
      </c>
      <c r="P112" s="39" t="str">
        <f>IFERROR(__xludf.DUMMYFUNCTION("""COMPUTED_VALUE"""),"")</f>
        <v/>
      </c>
      <c r="Q112" s="39" t="str">
        <f>IFERROR(__xludf.DUMMYFUNCTION("""COMPUTED_VALUE"""),"")</f>
        <v/>
      </c>
      <c r="R112" s="39" t="str">
        <f>IFERROR(__xludf.DUMMYFUNCTION("""COMPUTED_VALUE"""),"")</f>
        <v/>
      </c>
      <c r="S112" s="39" t="str">
        <f>IFERROR(__xludf.DUMMYFUNCTION("""COMPUTED_VALUE"""),"")</f>
        <v/>
      </c>
      <c r="T112" s="39" t="str">
        <f>IFERROR(__xludf.DUMMYFUNCTION("""COMPUTED_VALUE"""),"")</f>
        <v/>
      </c>
      <c r="U112" s="39" t="str">
        <f>IFERROR(__xludf.DUMMYFUNCTION("""COMPUTED_VALUE"""),"")</f>
        <v/>
      </c>
      <c r="V112" s="39" t="str">
        <f>IFERROR(__xludf.DUMMYFUNCTION("""COMPUTED_VALUE"""),"")</f>
        <v/>
      </c>
      <c r="W112" s="39" t="str">
        <f>IFERROR(__xludf.DUMMYFUNCTION("""COMPUTED_VALUE"""),"")</f>
        <v/>
      </c>
      <c r="X112" s="39" t="str">
        <f>IFERROR(__xludf.DUMMYFUNCTION("""COMPUTED_VALUE"""),"stethoscope")</f>
        <v>stethoscope</v>
      </c>
      <c r="Y112" s="39" t="str">
        <f>IFERROR(__xludf.DUMMYFUNCTION("""COMPUTED_VALUE"""),"Yes")</f>
        <v>Yes</v>
      </c>
      <c r="Z112" s="39" t="str">
        <f>IFERROR(__xludf.DUMMYFUNCTION("""COMPUTED_VALUE"""),"yes1_no0")</f>
        <v>yes1_no0</v>
      </c>
      <c r="AA112" s="39" t="str">
        <f>IFERROR(__xludf.DUMMYFUNCTION("""COMPUTED_VALUE"""),"yes1no00000")</f>
        <v>yes1no00000</v>
      </c>
      <c r="AB112" s="39" t="str">
        <f>IFERROR(__xludf.DUMMYFUNCTION("""COMPUTED_VALUE"""),"INTEGER_ZERO_OR_POSITIVE")</f>
        <v>INTEGER_ZERO_OR_POSITIVE</v>
      </c>
      <c r="AC112" s="39" t="str">
        <f>IFERROR(__xludf.DUMMYFUNCTION("""COMPUTED_VALUE"""),"")</f>
        <v/>
      </c>
      <c r="AD112" s="39" t="str">
        <f>IFERROR(__xludf.DUMMYFUNCTION("""COMPUTED_VALUE"""),"INTEGER_ZERO_OR_POSITIVE")</f>
        <v>INTEGER_ZERO_OR_POSITIVE</v>
      </c>
      <c r="AE112" s="39" t="str">
        <f>IFERROR(__xludf.DUMMYFUNCTION("""COMPUTED_VALUE"""),"SUM")</f>
        <v>SUM</v>
      </c>
      <c r="AF112" s="39" t="b">
        <f>IFERROR(__xludf.DUMMYFUNCTION("""COMPUTED_VALUE"""),TRUE)</f>
        <v>1</v>
      </c>
      <c r="AG112" s="39" t="str">
        <f>IFERROR(__xludf.DUMMYFUNCTION("""COMPUTED_VALUE"""),"")</f>
        <v/>
      </c>
      <c r="AH112" s="39"/>
      <c r="AI112" s="39"/>
      <c r="AJ112" s="39"/>
      <c r="AK112" s="39"/>
      <c r="AL112" s="39"/>
      <c r="AM112" s="39"/>
      <c r="AN112" s="39"/>
    </row>
    <row r="113" outlineLevel="1">
      <c r="A113" s="39" t="str">
        <f>IFERROR(__xludf.DUMMYFUNCTION("""COMPUTED_VALUE"""),"select_one yes1_no0")</f>
        <v>select_one yes1_no0</v>
      </c>
      <c r="B113" s="39" t="str">
        <f>IFERROR(__xludf.DUMMYFUNCTION("""COMPUTED_VALUE"""),"FuncThermAv")</f>
        <v>FuncThermAv</v>
      </c>
      <c r="C113" s="39" t="str">
        <f>IFERROR(__xludf.DUMMYFUNCTION("""COMPUTED_VALUE"""),"20. Thermometer available and functional")</f>
        <v>20. Thermometer available and functional</v>
      </c>
      <c r="D113" s="39" t="str">
        <f>IFERROR(__xludf.DUMMYFUNCTION("""COMPUTED_VALUE"""),"")</f>
        <v/>
      </c>
      <c r="E113" s="39" t="str">
        <f>IFERROR(__xludf.DUMMYFUNCTION("""COMPUTED_VALUE"""),"")</f>
        <v/>
      </c>
      <c r="F113" s="39">
        <f>IFERROR(__xludf.DUMMYFUNCTION("""COMPUTED_VALUE"""),113.0)</f>
        <v>113</v>
      </c>
      <c r="G113" s="39">
        <f>IFERROR(__xludf.DUMMYFUNCTION("""COMPUTED_VALUE"""),1.0)</f>
        <v>1</v>
      </c>
      <c r="H113" s="39">
        <f>IFERROR(__xludf.DUMMYFUNCTION("""COMPUTED_VALUE"""),11.0)</f>
        <v>11</v>
      </c>
      <c r="I113" s="39" t="str">
        <f>IFERROR(__xludf.DUMMYFUNCTION("""COMPUTED_VALUE"""),"")</f>
        <v/>
      </c>
      <c r="J113" s="39" t="str">
        <f>IFERROR(__xludf.DUMMYFUNCTION("""COMPUTED_VALUE"""),"")</f>
        <v/>
      </c>
      <c r="K113" s="39" t="b">
        <f>IFERROR(__xludf.DUMMYFUNCTION("""COMPUTED_VALUE"""),TRUE)</f>
        <v>1</v>
      </c>
      <c r="L113" s="37" t="str">
        <f>IFERROR(__xludf.DUMMYFUNCTION("""COMPUTED_VALUE"""),"")</f>
        <v/>
      </c>
      <c r="M113" s="37" t="str">
        <f>IFERROR(__xludf.DUMMYFUNCTION("""COMPUTED_VALUE"""),"")</f>
        <v/>
      </c>
      <c r="N113" s="40" t="str">
        <f>IFERROR(__xludf.DUMMYFUNCTION("""COMPUTED_VALUE"""),"")</f>
        <v/>
      </c>
      <c r="O113" s="39" t="str">
        <f>IFERROR(__xludf.DUMMYFUNCTION("""COMPUTED_VALUE"""),"")</f>
        <v/>
      </c>
      <c r="P113" s="39" t="str">
        <f>IFERROR(__xludf.DUMMYFUNCTION("""COMPUTED_VALUE"""),"")</f>
        <v/>
      </c>
      <c r="Q113" s="39" t="str">
        <f>IFERROR(__xludf.DUMMYFUNCTION("""COMPUTED_VALUE"""),"")</f>
        <v/>
      </c>
      <c r="R113" s="39" t="str">
        <f>IFERROR(__xludf.DUMMYFUNCTION("""COMPUTED_VALUE"""),"")</f>
        <v/>
      </c>
      <c r="S113" s="39" t="str">
        <f>IFERROR(__xludf.DUMMYFUNCTION("""COMPUTED_VALUE"""),"")</f>
        <v/>
      </c>
      <c r="T113" s="39" t="str">
        <f>IFERROR(__xludf.DUMMYFUNCTION("""COMPUTED_VALUE"""),"")</f>
        <v/>
      </c>
      <c r="U113" s="39" t="str">
        <f>IFERROR(__xludf.DUMMYFUNCTION("""COMPUTED_VALUE"""),"")</f>
        <v/>
      </c>
      <c r="V113" s="39" t="str">
        <f>IFERROR(__xludf.DUMMYFUNCTION("""COMPUTED_VALUE"""),"")</f>
        <v/>
      </c>
      <c r="W113" s="39" t="str">
        <f>IFERROR(__xludf.DUMMYFUNCTION("""COMPUTED_VALUE"""),"")</f>
        <v/>
      </c>
      <c r="X113" s="39" t="str">
        <f>IFERROR(__xludf.DUMMYFUNCTION("""COMPUTED_VALUE"""),"thermometer")</f>
        <v>thermometer</v>
      </c>
      <c r="Y113" s="39" t="str">
        <f>IFERROR(__xludf.DUMMYFUNCTION("""COMPUTED_VALUE"""),"Yes")</f>
        <v>Yes</v>
      </c>
      <c r="Z113" s="39" t="str">
        <f>IFERROR(__xludf.DUMMYFUNCTION("""COMPUTED_VALUE"""),"yes1_no0")</f>
        <v>yes1_no0</v>
      </c>
      <c r="AA113" s="39" t="str">
        <f>IFERROR(__xludf.DUMMYFUNCTION("""COMPUTED_VALUE"""),"yes1no00000")</f>
        <v>yes1no00000</v>
      </c>
      <c r="AB113" s="39" t="str">
        <f>IFERROR(__xludf.DUMMYFUNCTION("""COMPUTED_VALUE"""),"INTEGER_ZERO_OR_POSITIVE")</f>
        <v>INTEGER_ZERO_OR_POSITIVE</v>
      </c>
      <c r="AC113" s="39" t="str">
        <f>IFERROR(__xludf.DUMMYFUNCTION("""COMPUTED_VALUE"""),"")</f>
        <v/>
      </c>
      <c r="AD113" s="39" t="str">
        <f>IFERROR(__xludf.DUMMYFUNCTION("""COMPUTED_VALUE"""),"INTEGER_ZERO_OR_POSITIVE")</f>
        <v>INTEGER_ZERO_OR_POSITIVE</v>
      </c>
      <c r="AE113" s="39" t="str">
        <f>IFERROR(__xludf.DUMMYFUNCTION("""COMPUTED_VALUE"""),"SUM")</f>
        <v>SUM</v>
      </c>
      <c r="AF113" s="39" t="b">
        <f>IFERROR(__xludf.DUMMYFUNCTION("""COMPUTED_VALUE"""),TRUE)</f>
        <v>1</v>
      </c>
      <c r="AG113" s="39" t="str">
        <f>IFERROR(__xludf.DUMMYFUNCTION("""COMPUTED_VALUE"""),"")</f>
        <v/>
      </c>
      <c r="AH113" s="39"/>
      <c r="AI113" s="39"/>
      <c r="AJ113" s="39"/>
      <c r="AK113" s="39"/>
      <c r="AL113" s="39"/>
      <c r="AM113" s="39"/>
      <c r="AN113" s="39"/>
    </row>
    <row r="114" outlineLevel="1">
      <c r="A114" s="39" t="str">
        <f>IFERROR(__xludf.DUMMYFUNCTION("""COMPUTED_VALUE"""),"select_one yes1_no0")</f>
        <v>select_one yes1_no0</v>
      </c>
      <c r="B114" s="39" t="str">
        <f>IFERROR(__xludf.DUMMYFUNCTION("""COMPUTED_VALUE"""),"FuncOtosAva")</f>
        <v>FuncOtosAva</v>
      </c>
      <c r="C114" s="39" t="str">
        <f>IFERROR(__xludf.DUMMYFUNCTION("""COMPUTED_VALUE"""),"21. Otoscope available and functional")</f>
        <v>21. Otoscope available and functional</v>
      </c>
      <c r="D114" s="39" t="str">
        <f>IFERROR(__xludf.DUMMYFUNCTION("""COMPUTED_VALUE"""),"")</f>
        <v/>
      </c>
      <c r="E114" s="39" t="str">
        <f>IFERROR(__xludf.DUMMYFUNCTION("""COMPUTED_VALUE"""),"")</f>
        <v/>
      </c>
      <c r="F114" s="39">
        <f>IFERROR(__xludf.DUMMYFUNCTION("""COMPUTED_VALUE"""),114.0)</f>
        <v>114</v>
      </c>
      <c r="G114" s="39">
        <f>IFERROR(__xludf.DUMMYFUNCTION("""COMPUTED_VALUE"""),1.0)</f>
        <v>1</v>
      </c>
      <c r="H114" s="39">
        <f>IFERROR(__xludf.DUMMYFUNCTION("""COMPUTED_VALUE"""),11.0)</f>
        <v>11</v>
      </c>
      <c r="I114" s="39" t="str">
        <f>IFERROR(__xludf.DUMMYFUNCTION("""COMPUTED_VALUE"""),"")</f>
        <v/>
      </c>
      <c r="J114" s="39" t="str">
        <f>IFERROR(__xludf.DUMMYFUNCTION("""COMPUTED_VALUE"""),"")</f>
        <v/>
      </c>
      <c r="K114" s="39" t="b">
        <f>IFERROR(__xludf.DUMMYFUNCTION("""COMPUTED_VALUE"""),TRUE)</f>
        <v>1</v>
      </c>
      <c r="L114" s="37" t="str">
        <f>IFERROR(__xludf.DUMMYFUNCTION("""COMPUTED_VALUE"""),"")</f>
        <v/>
      </c>
      <c r="M114" s="37" t="str">
        <f>IFERROR(__xludf.DUMMYFUNCTION("""COMPUTED_VALUE"""),"")</f>
        <v/>
      </c>
      <c r="N114" s="40" t="str">
        <f>IFERROR(__xludf.DUMMYFUNCTION("""COMPUTED_VALUE"""),"")</f>
        <v/>
      </c>
      <c r="O114" s="39" t="str">
        <f>IFERROR(__xludf.DUMMYFUNCTION("""COMPUTED_VALUE"""),"")</f>
        <v/>
      </c>
      <c r="P114" s="39" t="str">
        <f>IFERROR(__xludf.DUMMYFUNCTION("""COMPUTED_VALUE"""),"")</f>
        <v/>
      </c>
      <c r="Q114" s="39" t="str">
        <f>IFERROR(__xludf.DUMMYFUNCTION("""COMPUTED_VALUE"""),"")</f>
        <v/>
      </c>
      <c r="R114" s="39" t="str">
        <f>IFERROR(__xludf.DUMMYFUNCTION("""COMPUTED_VALUE"""),"")</f>
        <v/>
      </c>
      <c r="S114" s="39" t="str">
        <f>IFERROR(__xludf.DUMMYFUNCTION("""COMPUTED_VALUE"""),"")</f>
        <v/>
      </c>
      <c r="T114" s="39" t="str">
        <f>IFERROR(__xludf.DUMMYFUNCTION("""COMPUTED_VALUE"""),"")</f>
        <v/>
      </c>
      <c r="U114" s="39" t="str">
        <f>IFERROR(__xludf.DUMMYFUNCTION("""COMPUTED_VALUE"""),"")</f>
        <v/>
      </c>
      <c r="V114" s="39" t="str">
        <f>IFERROR(__xludf.DUMMYFUNCTION("""COMPUTED_VALUE"""),"")</f>
        <v/>
      </c>
      <c r="W114" s="39" t="str">
        <f>IFERROR(__xludf.DUMMYFUNCTION("""COMPUTED_VALUE"""),"")</f>
        <v/>
      </c>
      <c r="X114" s="39" t="str">
        <f>IFERROR(__xludf.DUMMYFUNCTION("""COMPUTED_VALUE"""),"otoscope_av")</f>
        <v>otoscope_av</v>
      </c>
      <c r="Y114" s="39" t="str">
        <f>IFERROR(__xludf.DUMMYFUNCTION("""COMPUTED_VALUE"""),"Yes")</f>
        <v>Yes</v>
      </c>
      <c r="Z114" s="39" t="str">
        <f>IFERROR(__xludf.DUMMYFUNCTION("""COMPUTED_VALUE"""),"yes1_no0")</f>
        <v>yes1_no0</v>
      </c>
      <c r="AA114" s="39" t="str">
        <f>IFERROR(__xludf.DUMMYFUNCTION("""COMPUTED_VALUE"""),"yes1no00000")</f>
        <v>yes1no00000</v>
      </c>
      <c r="AB114" s="39" t="str">
        <f>IFERROR(__xludf.DUMMYFUNCTION("""COMPUTED_VALUE"""),"INTEGER_ZERO_OR_POSITIVE")</f>
        <v>INTEGER_ZERO_OR_POSITIVE</v>
      </c>
      <c r="AC114" s="39" t="str">
        <f>IFERROR(__xludf.DUMMYFUNCTION("""COMPUTED_VALUE"""),"")</f>
        <v/>
      </c>
      <c r="AD114" s="39" t="str">
        <f>IFERROR(__xludf.DUMMYFUNCTION("""COMPUTED_VALUE"""),"INTEGER_ZERO_OR_POSITIVE")</f>
        <v>INTEGER_ZERO_OR_POSITIVE</v>
      </c>
      <c r="AE114" s="39" t="str">
        <f>IFERROR(__xludf.DUMMYFUNCTION("""COMPUTED_VALUE"""),"SUM")</f>
        <v>SUM</v>
      </c>
      <c r="AF114" s="39" t="b">
        <f>IFERROR(__xludf.DUMMYFUNCTION("""COMPUTED_VALUE"""),TRUE)</f>
        <v>1</v>
      </c>
      <c r="AG114" s="39" t="str">
        <f>IFERROR(__xludf.DUMMYFUNCTION("""COMPUTED_VALUE"""),"")</f>
        <v/>
      </c>
      <c r="AH114" s="39"/>
      <c r="AI114" s="39"/>
      <c r="AJ114" s="39"/>
      <c r="AK114" s="39"/>
      <c r="AL114" s="39"/>
      <c r="AM114" s="39"/>
      <c r="AN114" s="39"/>
    </row>
    <row r="115" outlineLevel="2">
      <c r="A115" s="39" t="str">
        <f>IFERROR(__xludf.DUMMYFUNCTION("""COMPUTED_VALUE"""),"select_one yes1_no0")</f>
        <v>select_one yes1_no0</v>
      </c>
      <c r="B115" s="39" t="str">
        <f>IFERROR(__xludf.DUMMYFUNCTION("""COMPUTED_VALUE"""),"ExamBedOPDC")</f>
        <v>ExamBedOPDC</v>
      </c>
      <c r="C115" s="39" t="str">
        <f>IFERROR(__xludf.DUMMYFUNCTION("""COMPUTED_VALUE"""),"22. Is there an examination bed for OPD consultations only?")</f>
        <v>22. Is there an examination bed for OPD consultations only?</v>
      </c>
      <c r="D115" s="39" t="str">
        <f>IFERROR(__xludf.DUMMYFUNCTION("""COMPUTED_VALUE"""),"")</f>
        <v/>
      </c>
      <c r="E115" s="39" t="str">
        <f>IFERROR(__xludf.DUMMYFUNCTION("""COMPUTED_VALUE"""),"")</f>
        <v/>
      </c>
      <c r="F115" s="39">
        <f>IFERROR(__xludf.DUMMYFUNCTION("""COMPUTED_VALUE"""),115.0)</f>
        <v>115</v>
      </c>
      <c r="G115" s="39">
        <f>IFERROR(__xludf.DUMMYFUNCTION("""COMPUTED_VALUE"""),1.0)</f>
        <v>1</v>
      </c>
      <c r="H115" s="39">
        <f>IFERROR(__xludf.DUMMYFUNCTION("""COMPUTED_VALUE"""),11.0)</f>
        <v>11</v>
      </c>
      <c r="I115" s="39" t="str">
        <f>IFERROR(__xludf.DUMMYFUNCTION("""COMPUTED_VALUE"""),"Available mattress, non-torn, plastic cover specific for OPD consultations only")</f>
        <v>Available mattress, non-torn, plastic cover specific for OPD consultations only</v>
      </c>
      <c r="J115" s="39" t="str">
        <f>IFERROR(__xludf.DUMMYFUNCTION("""COMPUTED_VALUE"""),"")</f>
        <v/>
      </c>
      <c r="K115" s="39" t="b">
        <f>IFERROR(__xludf.DUMMYFUNCTION("""COMPUTED_VALUE"""),TRUE)</f>
        <v>1</v>
      </c>
      <c r="L115" s="37" t="str">
        <f>IFERROR(__xludf.DUMMYFUNCTION("""COMPUTED_VALUE"""),"")</f>
        <v/>
      </c>
      <c r="M115" s="37" t="str">
        <f>IFERROR(__xludf.DUMMYFUNCTION("""COMPUTED_VALUE"""),"")</f>
        <v/>
      </c>
      <c r="N115" s="40" t="str">
        <f>IFERROR(__xludf.DUMMYFUNCTION("""COMPUTED_VALUE"""),"")</f>
        <v/>
      </c>
      <c r="O115" s="39" t="str">
        <f>IFERROR(__xludf.DUMMYFUNCTION("""COMPUTED_VALUE"""),"")</f>
        <v/>
      </c>
      <c r="P115" s="39" t="str">
        <f>IFERROR(__xludf.DUMMYFUNCTION("""COMPUTED_VALUE"""),"")</f>
        <v/>
      </c>
      <c r="Q115" s="39" t="str">
        <f>IFERROR(__xludf.DUMMYFUNCTION("""COMPUTED_VALUE"""),"")</f>
        <v/>
      </c>
      <c r="R115" s="39" t="str">
        <f>IFERROR(__xludf.DUMMYFUNCTION("""COMPUTED_VALUE"""),"")</f>
        <v/>
      </c>
      <c r="S115" s="39" t="str">
        <f>IFERROR(__xludf.DUMMYFUNCTION("""COMPUTED_VALUE"""),"")</f>
        <v/>
      </c>
      <c r="T115" s="39" t="str">
        <f>IFERROR(__xludf.DUMMYFUNCTION("""COMPUTED_VALUE"""),"")</f>
        <v/>
      </c>
      <c r="U115" s="39" t="str">
        <f>IFERROR(__xludf.DUMMYFUNCTION("""COMPUTED_VALUE"""),"")</f>
        <v/>
      </c>
      <c r="V115" s="39" t="str">
        <f>IFERROR(__xludf.DUMMYFUNCTION("""COMPUTED_VALUE"""),"")</f>
        <v/>
      </c>
      <c r="W115" s="39" t="str">
        <f>IFERROR(__xludf.DUMMYFUNCTION("""COMPUTED_VALUE"""),"")</f>
        <v/>
      </c>
      <c r="X115" s="39" t="str">
        <f>IFERROR(__xludf.DUMMYFUNCTION("""COMPUTED_VALUE"""),"is_there_an")</f>
        <v>is_there_an</v>
      </c>
      <c r="Y115" s="39" t="str">
        <f>IFERROR(__xludf.DUMMYFUNCTION("""COMPUTED_VALUE"""),"Yes")</f>
        <v>Yes</v>
      </c>
      <c r="Z115" s="39" t="str">
        <f>IFERROR(__xludf.DUMMYFUNCTION("""COMPUTED_VALUE"""),"yes1_no0")</f>
        <v>yes1_no0</v>
      </c>
      <c r="AA115" s="39" t="str">
        <f>IFERROR(__xludf.DUMMYFUNCTION("""COMPUTED_VALUE"""),"yes1no00000")</f>
        <v>yes1no00000</v>
      </c>
      <c r="AB115" s="39" t="str">
        <f>IFERROR(__xludf.DUMMYFUNCTION("""COMPUTED_VALUE"""),"INTEGER_ZERO_OR_POSITIVE")</f>
        <v>INTEGER_ZERO_OR_POSITIVE</v>
      </c>
      <c r="AC115" s="39" t="str">
        <f>IFERROR(__xludf.DUMMYFUNCTION("""COMPUTED_VALUE"""),"")</f>
        <v/>
      </c>
      <c r="AD115" s="39" t="str">
        <f>IFERROR(__xludf.DUMMYFUNCTION("""COMPUTED_VALUE"""),"INTEGER_ZERO_OR_POSITIVE")</f>
        <v>INTEGER_ZERO_OR_POSITIVE</v>
      </c>
      <c r="AE115" s="39" t="str">
        <f>IFERROR(__xludf.DUMMYFUNCTION("""COMPUTED_VALUE"""),"SUM")</f>
        <v>SUM</v>
      </c>
      <c r="AF115" s="39" t="b">
        <f>IFERROR(__xludf.DUMMYFUNCTION("""COMPUTED_VALUE"""),TRUE)</f>
        <v>1</v>
      </c>
      <c r="AG115" s="39" t="str">
        <f>IFERROR(__xludf.DUMMYFUNCTION("""COMPUTED_VALUE"""),"")</f>
        <v/>
      </c>
      <c r="AH115" s="39"/>
      <c r="AI115" s="39"/>
      <c r="AJ115" s="39"/>
      <c r="AK115" s="39"/>
      <c r="AL115" s="39"/>
      <c r="AM115" s="39"/>
      <c r="AN115" s="39"/>
    </row>
    <row r="116" outlineLevel="2">
      <c r="A116" s="39" t="str">
        <f>IFERROR(__xludf.DUMMYFUNCTION("""COMPUTED_VALUE"""),"select_one yes1_no0")</f>
        <v>select_one yes1_no0</v>
      </c>
      <c r="B116" s="39" t="str">
        <f>IFERROR(__xludf.DUMMYFUNCTION("""COMPUTED_VALUE"""),"WeighScaleF")</f>
        <v>WeighScaleF</v>
      </c>
      <c r="C116" s="39" t="str">
        <f>IFERROR(__xludf.DUMMYFUNCTION("""COMPUTED_VALUE"""),"23. Weighing scale available and functional")</f>
        <v>23. Weighing scale available and functional</v>
      </c>
      <c r="D116" s="39" t="str">
        <f>IFERROR(__xludf.DUMMYFUNCTION("""COMPUTED_VALUE"""),"")</f>
        <v/>
      </c>
      <c r="E116" s="39" t="str">
        <f>IFERROR(__xludf.DUMMYFUNCTION("""COMPUTED_VALUE"""),"")</f>
        <v/>
      </c>
      <c r="F116" s="39">
        <f>IFERROR(__xludf.DUMMYFUNCTION("""COMPUTED_VALUE"""),116.0)</f>
        <v>116</v>
      </c>
      <c r="G116" s="39">
        <f>IFERROR(__xludf.DUMMYFUNCTION("""COMPUTED_VALUE"""),1.0)</f>
        <v>1</v>
      </c>
      <c r="H116" s="39">
        <f>IFERROR(__xludf.DUMMYFUNCTION("""COMPUTED_VALUE"""),11.0)</f>
        <v>11</v>
      </c>
      <c r="I116" s="39" t="str">
        <f>IFERROR(__xludf.DUMMYFUNCTION("""COMPUTED_VALUE"""),"Inspect in comparison with known weight of supervisor: after weighing, the balance should return to zero")</f>
        <v>Inspect in comparison with known weight of supervisor: after weighing, the balance should return to zero</v>
      </c>
      <c r="J116" s="39" t="str">
        <f>IFERROR(__xludf.DUMMYFUNCTION("""COMPUTED_VALUE"""),"")</f>
        <v/>
      </c>
      <c r="K116" s="39" t="b">
        <f>IFERROR(__xludf.DUMMYFUNCTION("""COMPUTED_VALUE"""),TRUE)</f>
        <v>1</v>
      </c>
      <c r="L116" s="37" t="str">
        <f>IFERROR(__xludf.DUMMYFUNCTION("""COMPUTED_VALUE"""),"")</f>
        <v/>
      </c>
      <c r="M116" s="37" t="str">
        <f>IFERROR(__xludf.DUMMYFUNCTION("""COMPUTED_VALUE"""),"")</f>
        <v/>
      </c>
      <c r="N116" s="40" t="str">
        <f>IFERROR(__xludf.DUMMYFUNCTION("""COMPUTED_VALUE"""),"")</f>
        <v/>
      </c>
      <c r="O116" s="39" t="str">
        <f>IFERROR(__xludf.DUMMYFUNCTION("""COMPUTED_VALUE"""),"")</f>
        <v/>
      </c>
      <c r="P116" s="39" t="str">
        <f>IFERROR(__xludf.DUMMYFUNCTION("""COMPUTED_VALUE"""),"")</f>
        <v/>
      </c>
      <c r="Q116" s="39" t="str">
        <f>IFERROR(__xludf.DUMMYFUNCTION("""COMPUTED_VALUE"""),"")</f>
        <v/>
      </c>
      <c r="R116" s="39" t="str">
        <f>IFERROR(__xludf.DUMMYFUNCTION("""COMPUTED_VALUE"""),"")</f>
        <v/>
      </c>
      <c r="S116" s="39" t="str">
        <f>IFERROR(__xludf.DUMMYFUNCTION("""COMPUTED_VALUE"""),"")</f>
        <v/>
      </c>
      <c r="T116" s="39" t="str">
        <f>IFERROR(__xludf.DUMMYFUNCTION("""COMPUTED_VALUE"""),"")</f>
        <v/>
      </c>
      <c r="U116" s="39" t="str">
        <f>IFERROR(__xludf.DUMMYFUNCTION("""COMPUTED_VALUE"""),"")</f>
        <v/>
      </c>
      <c r="V116" s="39" t="str">
        <f>IFERROR(__xludf.DUMMYFUNCTION("""COMPUTED_VALUE"""),"")</f>
        <v/>
      </c>
      <c r="W116" s="39" t="str">
        <f>IFERROR(__xludf.DUMMYFUNCTION("""COMPUTED_VALUE"""),"")</f>
        <v/>
      </c>
      <c r="X116" s="39" t="str">
        <f>IFERROR(__xludf.DUMMYFUNCTION("""COMPUTED_VALUE"""),"weighing_sc")</f>
        <v>weighing_sc</v>
      </c>
      <c r="Y116" s="39" t="str">
        <f>IFERROR(__xludf.DUMMYFUNCTION("""COMPUTED_VALUE"""),"Yes")</f>
        <v>Yes</v>
      </c>
      <c r="Z116" s="39" t="str">
        <f>IFERROR(__xludf.DUMMYFUNCTION("""COMPUTED_VALUE"""),"yes1_no0")</f>
        <v>yes1_no0</v>
      </c>
      <c r="AA116" s="39" t="str">
        <f>IFERROR(__xludf.DUMMYFUNCTION("""COMPUTED_VALUE"""),"yes1no00000")</f>
        <v>yes1no00000</v>
      </c>
      <c r="AB116" s="39" t="str">
        <f>IFERROR(__xludf.DUMMYFUNCTION("""COMPUTED_VALUE"""),"INTEGER_ZERO_OR_POSITIVE")</f>
        <v>INTEGER_ZERO_OR_POSITIVE</v>
      </c>
      <c r="AC116" s="39" t="str">
        <f>IFERROR(__xludf.DUMMYFUNCTION("""COMPUTED_VALUE"""),"")</f>
        <v/>
      </c>
      <c r="AD116" s="39" t="str">
        <f>IFERROR(__xludf.DUMMYFUNCTION("""COMPUTED_VALUE"""),"INTEGER_ZERO_OR_POSITIVE")</f>
        <v>INTEGER_ZERO_OR_POSITIVE</v>
      </c>
      <c r="AE116" s="39" t="str">
        <f>IFERROR(__xludf.DUMMYFUNCTION("""COMPUTED_VALUE"""),"SUM")</f>
        <v>SUM</v>
      </c>
      <c r="AF116" s="39" t="b">
        <f>IFERROR(__xludf.DUMMYFUNCTION("""COMPUTED_VALUE"""),TRUE)</f>
        <v>1</v>
      </c>
      <c r="AG116" s="39" t="str">
        <f>IFERROR(__xludf.DUMMYFUNCTION("""COMPUTED_VALUE"""),"")</f>
        <v/>
      </c>
      <c r="AH116" s="39"/>
      <c r="AI116" s="39"/>
      <c r="AJ116" s="39"/>
      <c r="AK116" s="39"/>
      <c r="AL116" s="39"/>
      <c r="AM116" s="39"/>
      <c r="AN116" s="39"/>
    </row>
    <row r="117" outlineLevel="2">
      <c r="A117" s="39" t="str">
        <f>IFERROR(__xludf.DUMMYFUNCTION("""COMPUTED_VALUE"""),"select_one yes2_no0")</f>
        <v>select_one yes2_no0</v>
      </c>
      <c r="B117" s="39" t="str">
        <f>IFERROR(__xludf.DUMMYFUNCTION("""COMPUTED_VALUE"""),"IntManChild")</f>
        <v>IntManChild</v>
      </c>
      <c r="C117" s="39" t="str">
        <f>IFERROR(__xludf.DUMMYFUNCTION("""COMPUTED_VALUE"""),"24. Is integrated Management of Childhood Illnesses strategy applied?")</f>
        <v>24. Is integrated Management of Childhood Illnesses strategy applied?</v>
      </c>
      <c r="D117" s="39" t="str">
        <f>IFERROR(__xludf.DUMMYFUNCTION("""COMPUTED_VALUE"""),"")</f>
        <v/>
      </c>
      <c r="E117" s="39" t="str">
        <f>IFERROR(__xludf.DUMMYFUNCTION("""COMPUTED_VALUE"""),"")</f>
        <v/>
      </c>
      <c r="F117" s="39">
        <f>IFERROR(__xludf.DUMMYFUNCTION("""COMPUTED_VALUE"""),117.0)</f>
        <v>117</v>
      </c>
      <c r="G117" s="39">
        <f>IFERROR(__xludf.DUMMYFUNCTION("""COMPUTED_VALUE"""),2.0)</f>
        <v>2</v>
      </c>
      <c r="H117" s="39">
        <f>IFERROR(__xludf.DUMMYFUNCTION("""COMPUTED_VALUE"""),11.0)</f>
        <v>11</v>
      </c>
      <c r="I117" s="39" t="str">
        <f>IFERROR(__xludf.DUMMYFUNCTION("""COMPUTED_VALUE"""),"Protocol is available in the consultation room
The last five IMCI cases are traced in the register and comply with the IMCI strategy (all five)")</f>
        <v>Protocol is available in the consultation room
The last five IMCI cases are traced in the register and comply with the IMCI strategy (all five)</v>
      </c>
      <c r="J117" s="39" t="str">
        <f>IFERROR(__xludf.DUMMYFUNCTION("""COMPUTED_VALUE"""),"")</f>
        <v/>
      </c>
      <c r="K117" s="39" t="b">
        <f>IFERROR(__xludf.DUMMYFUNCTION("""COMPUTED_VALUE"""),TRUE)</f>
        <v>1</v>
      </c>
      <c r="L117" s="37" t="str">
        <f>IFERROR(__xludf.DUMMYFUNCTION("""COMPUTED_VALUE"""),"")</f>
        <v/>
      </c>
      <c r="M117" s="37" t="str">
        <f>IFERROR(__xludf.DUMMYFUNCTION("""COMPUTED_VALUE"""),"")</f>
        <v/>
      </c>
      <c r="N117" s="40" t="str">
        <f>IFERROR(__xludf.DUMMYFUNCTION("""COMPUTED_VALUE"""),"")</f>
        <v/>
      </c>
      <c r="O117" s="39" t="str">
        <f>IFERROR(__xludf.DUMMYFUNCTION("""COMPUTED_VALUE"""),"")</f>
        <v/>
      </c>
      <c r="P117" s="39" t="str">
        <f>IFERROR(__xludf.DUMMYFUNCTION("""COMPUTED_VALUE"""),"")</f>
        <v/>
      </c>
      <c r="Q117" s="39" t="str">
        <f>IFERROR(__xludf.DUMMYFUNCTION("""COMPUTED_VALUE"""),"")</f>
        <v/>
      </c>
      <c r="R117" s="39" t="str">
        <f>IFERROR(__xludf.DUMMYFUNCTION("""COMPUTED_VALUE"""),"")</f>
        <v/>
      </c>
      <c r="S117" s="39" t="str">
        <f>IFERROR(__xludf.DUMMYFUNCTION("""COMPUTED_VALUE"""),"")</f>
        <v/>
      </c>
      <c r="T117" s="39" t="str">
        <f>IFERROR(__xludf.DUMMYFUNCTION("""COMPUTED_VALUE"""),"")</f>
        <v/>
      </c>
      <c r="U117" s="39" t="str">
        <f>IFERROR(__xludf.DUMMYFUNCTION("""COMPUTED_VALUE"""),"")</f>
        <v/>
      </c>
      <c r="V117" s="39" t="str">
        <f>IFERROR(__xludf.DUMMYFUNCTION("""COMPUTED_VALUE"""),"")</f>
        <v/>
      </c>
      <c r="W117" s="39" t="str">
        <f>IFERROR(__xludf.DUMMYFUNCTION("""COMPUTED_VALUE"""),"")</f>
        <v/>
      </c>
      <c r="X117" s="39" t="str">
        <f>IFERROR(__xludf.DUMMYFUNCTION("""COMPUTED_VALUE"""),"is_integrat")</f>
        <v>is_integrat</v>
      </c>
      <c r="Y117" s="39" t="str">
        <f>IFERROR(__xludf.DUMMYFUNCTION("""COMPUTED_VALUE"""),"Yes")</f>
        <v>Yes</v>
      </c>
      <c r="Z117" s="39" t="str">
        <f>IFERROR(__xludf.DUMMYFUNCTION("""COMPUTED_VALUE"""),"yes2_no0")</f>
        <v>yes2_no0</v>
      </c>
      <c r="AA117" s="39" t="str">
        <f>IFERROR(__xludf.DUMMYFUNCTION("""COMPUTED_VALUE"""),"yes2no00000")</f>
        <v>yes2no00000</v>
      </c>
      <c r="AB117" s="39" t="str">
        <f>IFERROR(__xludf.DUMMYFUNCTION("""COMPUTED_VALUE"""),"INTEGER_ZERO_OR_POSITIVE")</f>
        <v>INTEGER_ZERO_OR_POSITIVE</v>
      </c>
      <c r="AC117" s="39" t="str">
        <f>IFERROR(__xludf.DUMMYFUNCTION("""COMPUTED_VALUE"""),"")</f>
        <v/>
      </c>
      <c r="AD117" s="39" t="str">
        <f>IFERROR(__xludf.DUMMYFUNCTION("""COMPUTED_VALUE"""),"INTEGER_ZERO_OR_POSITIVE")</f>
        <v>INTEGER_ZERO_OR_POSITIVE</v>
      </c>
      <c r="AE117" s="39" t="str">
        <f>IFERROR(__xludf.DUMMYFUNCTION("""COMPUTED_VALUE"""),"SUM")</f>
        <v>SUM</v>
      </c>
      <c r="AF117" s="39" t="b">
        <f>IFERROR(__xludf.DUMMYFUNCTION("""COMPUTED_VALUE"""),TRUE)</f>
        <v>1</v>
      </c>
      <c r="AG117" s="39" t="str">
        <f>IFERROR(__xludf.DUMMYFUNCTION("""COMPUTED_VALUE"""),"")</f>
        <v/>
      </c>
      <c r="AH117" s="39"/>
      <c r="AI117" s="39"/>
      <c r="AJ117" s="39"/>
      <c r="AK117" s="39"/>
      <c r="AL117" s="39"/>
      <c r="AM117" s="39"/>
      <c r="AN117" s="39"/>
    </row>
    <row r="118" outlineLevel="1">
      <c r="A118" s="48" t="str">
        <f>IFERROR(__xludf.DUMMYFUNCTION("""COMPUTED_VALUE"""),"begin_group")</f>
        <v>begin_group</v>
      </c>
      <c r="B118" s="48" t="str">
        <f>IFERROR(__xludf.DUMMYFUNCTION("""COMPUTED_VALUE"""),"NutristaWUC")</f>
        <v>NutristaWUC</v>
      </c>
      <c r="C118" s="48" t="str">
        <f>IFERROR(__xludf.DUMMYFUNCTION("""COMPUTED_VALUE"""),"6.1 Determination of nutritional status (weight, upper arm circumference, height)")</f>
        <v>6.1 Determination of nutritional status (weight, upper arm circumference, height)</v>
      </c>
      <c r="D118" s="48" t="str">
        <f>IFERROR(__xludf.DUMMYFUNCTION("""COMPUTED_VALUE"""),"")</f>
        <v/>
      </c>
      <c r="E118" s="48" t="str">
        <f>IFERROR(__xludf.DUMMYFUNCTION("""COMPUTED_VALUE"""),"")</f>
        <v/>
      </c>
      <c r="F118" s="48">
        <f>IFERROR(__xludf.DUMMYFUNCTION("""COMPUTED_VALUE"""),118.0)</f>
        <v>118</v>
      </c>
      <c r="G118" s="48" t="str">
        <f>IFERROR(__xludf.DUMMYFUNCTION("""COMPUTED_VALUE"""),"")</f>
        <v/>
      </c>
      <c r="H118" s="48">
        <f>IFERROR(__xludf.DUMMYFUNCTION("""COMPUTED_VALUE"""),11.0)</f>
        <v>11</v>
      </c>
      <c r="I118" s="48" t="str">
        <f>IFERROR(__xludf.DUMMYFUNCTION("""COMPUTED_VALUE"""),"")</f>
        <v/>
      </c>
      <c r="J118" s="48" t="str">
        <f>IFERROR(__xludf.DUMMYFUNCTION("""COMPUTED_VALUE"""),"field-list")</f>
        <v>field-list</v>
      </c>
      <c r="K118" s="48" t="str">
        <f>IFERROR(__xludf.DUMMYFUNCTION("""COMPUTED_VALUE"""),"")</f>
        <v/>
      </c>
      <c r="L118" s="37" t="str">
        <f>IFERROR(__xludf.DUMMYFUNCTION("""COMPUTED_VALUE"""),"")</f>
        <v/>
      </c>
      <c r="M118" s="37" t="str">
        <f>IFERROR(__xludf.DUMMYFUNCTION("""COMPUTED_VALUE"""),"")</f>
        <v/>
      </c>
      <c r="N118" s="49" t="str">
        <f>IFERROR(__xludf.DUMMYFUNCTION("""COMPUTED_VALUE"""),"")</f>
        <v/>
      </c>
      <c r="O118" s="48" t="str">
        <f>IFERROR(__xludf.DUMMYFUNCTION("""COMPUTED_VALUE"""),"")</f>
        <v/>
      </c>
      <c r="P118" s="48" t="str">
        <f>IFERROR(__xludf.DUMMYFUNCTION("""COMPUTED_VALUE"""),"")</f>
        <v/>
      </c>
      <c r="Q118" s="48" t="str">
        <f>IFERROR(__xludf.DUMMYFUNCTION("""COMPUTED_VALUE"""),"")</f>
        <v/>
      </c>
      <c r="R118" s="48" t="str">
        <f>IFERROR(__xludf.DUMMYFUNCTION("""COMPUTED_VALUE"""),"")</f>
        <v/>
      </c>
      <c r="S118" s="48" t="str">
        <f>IFERROR(__xludf.DUMMYFUNCTION("""COMPUTED_VALUE"""),"")</f>
        <v/>
      </c>
      <c r="T118" s="48" t="str">
        <f>IFERROR(__xludf.DUMMYFUNCTION("""COMPUTED_VALUE"""),"")</f>
        <v/>
      </c>
      <c r="U118" s="48" t="str">
        <f>IFERROR(__xludf.DUMMYFUNCTION("""COMPUTED_VALUE"""),"")</f>
        <v/>
      </c>
      <c r="V118" s="48" t="str">
        <f>IFERROR(__xludf.DUMMYFUNCTION("""COMPUTED_VALUE"""),"")</f>
        <v/>
      </c>
      <c r="W118" s="48" t="str">
        <f>IFERROR(__xludf.DUMMYFUNCTION("""COMPUTED_VALUE"""),"")</f>
        <v/>
      </c>
      <c r="X118" s="48" t="str">
        <f>IFERROR(__xludf.DUMMYFUNCTION("""COMPUTED_VALUE"""),"1_determina")</f>
        <v>1_determina</v>
      </c>
      <c r="Y118" s="48" t="str">
        <f>IFERROR(__xludf.DUMMYFUNCTION("""COMPUTED_VALUE"""),"No")</f>
        <v>No</v>
      </c>
      <c r="Z118" s="48" t="str">
        <f>IFERROR(__xludf.DUMMYFUNCTION("""COMPUTED_VALUE"""),"")</f>
        <v/>
      </c>
      <c r="AA118" s="48" t="str">
        <f>IFERROR(__xludf.DUMMYFUNCTION("""COMPUTED_VALUE"""),"")</f>
        <v/>
      </c>
      <c r="AB118" s="48" t="str">
        <f>IFERROR(__xludf.DUMMYFUNCTION("""COMPUTED_VALUE"""),"")</f>
        <v/>
      </c>
      <c r="AC118" s="48" t="str">
        <f>IFERROR(__xludf.DUMMYFUNCTION("""COMPUTED_VALUE"""),"")</f>
        <v/>
      </c>
      <c r="AD118" s="48" t="str">
        <f>IFERROR(__xludf.DUMMYFUNCTION("""COMPUTED_VALUE"""),"")</f>
        <v/>
      </c>
      <c r="AE118" s="48" t="str">
        <f>IFERROR(__xludf.DUMMYFUNCTION("""COMPUTED_VALUE"""),"")</f>
        <v/>
      </c>
      <c r="AF118" s="48" t="str">
        <f>IFERROR(__xludf.DUMMYFUNCTION("""COMPUTED_VALUE"""),"")</f>
        <v/>
      </c>
      <c r="AG118" s="48" t="str">
        <f>IFERROR(__xludf.DUMMYFUNCTION("""COMPUTED_VALUE"""),"")</f>
        <v/>
      </c>
      <c r="AH118" s="48"/>
      <c r="AI118" s="48"/>
      <c r="AJ118" s="48"/>
      <c r="AK118" s="48"/>
      <c r="AL118" s="48"/>
      <c r="AM118" s="48"/>
      <c r="AN118" s="48"/>
    </row>
    <row r="119" outlineLevel="1">
      <c r="A119" s="39" t="str">
        <f>IFERROR(__xludf.DUMMYFUNCTION("""COMPUTED_VALUE"""),"select_one yes4_no0")</f>
        <v>select_one yes4_no0</v>
      </c>
      <c r="B119" s="39" t="str">
        <f>IFERROR(__xludf.DUMMYFUNCTION("""COMPUTED_VALUE"""),"NutriStaUn5")</f>
        <v>NutriStaUn5</v>
      </c>
      <c r="C119" s="39" t="str">
        <f>IFERROR(__xludf.DUMMYFUNCTION("""COMPUTED_VALUE"""),"25. Determination of nutritional status of all children under 5 who come for consultation (check ten five children under five through a random sampling method: take a random number between 1 and 3 and using this sampling interval check five consultations)")</f>
        <v>25. Determination of nutritional status of all children under 5 who come for consultation (check ten five children under five through a random sampling method: take a random number between 1 and 3 and using this sampling interval check five consultations)</v>
      </c>
      <c r="D119" s="39" t="str">
        <f>IFERROR(__xludf.DUMMYFUNCTION("""COMPUTED_VALUE"""),"")</f>
        <v/>
      </c>
      <c r="E119" s="39" t="str">
        <f>IFERROR(__xludf.DUMMYFUNCTION("""COMPUTED_VALUE"""),"")</f>
        <v/>
      </c>
      <c r="F119" s="39">
        <f>IFERROR(__xludf.DUMMYFUNCTION("""COMPUTED_VALUE"""),119.0)</f>
        <v>119</v>
      </c>
      <c r="G119" s="39">
        <f>IFERROR(__xludf.DUMMYFUNCTION("""COMPUTED_VALUE"""),4.0)</f>
        <v>4</v>
      </c>
      <c r="H119" s="39">
        <f>IFERROR(__xludf.DUMMYFUNCTION("""COMPUTED_VALUE"""),11.0)</f>
        <v>11</v>
      </c>
      <c r="I119" s="39" t="str">
        <f>IFERROR(__xludf.DUMMYFUNCTION("""COMPUTED_VALUE"""),"")</f>
        <v/>
      </c>
      <c r="J119" s="39" t="str">
        <f>IFERROR(__xludf.DUMMYFUNCTION("""COMPUTED_VALUE"""),"")</f>
        <v/>
      </c>
      <c r="K119" s="39" t="b">
        <f>IFERROR(__xludf.DUMMYFUNCTION("""COMPUTED_VALUE"""),TRUE)</f>
        <v>1</v>
      </c>
      <c r="L119" s="37" t="str">
        <f>IFERROR(__xludf.DUMMYFUNCTION("""COMPUTED_VALUE"""),"")</f>
        <v/>
      </c>
      <c r="M119" s="37" t="str">
        <f>IFERROR(__xludf.DUMMYFUNCTION("""COMPUTED_VALUE"""),"")</f>
        <v/>
      </c>
      <c r="N119" s="40" t="str">
        <f>IFERROR(__xludf.DUMMYFUNCTION("""COMPUTED_VALUE"""),"")</f>
        <v/>
      </c>
      <c r="O119" s="39" t="str">
        <f>IFERROR(__xludf.DUMMYFUNCTION("""COMPUTED_VALUE"""),"")</f>
        <v/>
      </c>
      <c r="P119" s="39" t="str">
        <f>IFERROR(__xludf.DUMMYFUNCTION("""COMPUTED_VALUE"""),"")</f>
        <v/>
      </c>
      <c r="Q119" s="39" t="str">
        <f>IFERROR(__xludf.DUMMYFUNCTION("""COMPUTED_VALUE"""),"")</f>
        <v/>
      </c>
      <c r="R119" s="39" t="str">
        <f>IFERROR(__xludf.DUMMYFUNCTION("""COMPUTED_VALUE"""),"")</f>
        <v/>
      </c>
      <c r="S119" s="39" t="str">
        <f>IFERROR(__xludf.DUMMYFUNCTION("""COMPUTED_VALUE"""),"")</f>
        <v/>
      </c>
      <c r="T119" s="39" t="str">
        <f>IFERROR(__xludf.DUMMYFUNCTION("""COMPUTED_VALUE"""),"")</f>
        <v/>
      </c>
      <c r="U119" s="39" t="str">
        <f>IFERROR(__xludf.DUMMYFUNCTION("""COMPUTED_VALUE"""),"")</f>
        <v/>
      </c>
      <c r="V119" s="39" t="str">
        <f>IFERROR(__xludf.DUMMYFUNCTION("""COMPUTED_VALUE"""),"")</f>
        <v/>
      </c>
      <c r="W119" s="39" t="str">
        <f>IFERROR(__xludf.DUMMYFUNCTION("""COMPUTED_VALUE"""),"")</f>
        <v/>
      </c>
      <c r="X119" s="39" t="str">
        <f>IFERROR(__xludf.DUMMYFUNCTION("""COMPUTED_VALUE"""),"determinati")</f>
        <v>determinati</v>
      </c>
      <c r="Y119" s="39" t="str">
        <f>IFERROR(__xludf.DUMMYFUNCTION("""COMPUTED_VALUE"""),"Yes")</f>
        <v>Yes</v>
      </c>
      <c r="Z119" s="39" t="str">
        <f>IFERROR(__xludf.DUMMYFUNCTION("""COMPUTED_VALUE"""),"yes4_no0")</f>
        <v>yes4_no0</v>
      </c>
      <c r="AA119" s="39" t="str">
        <f>IFERROR(__xludf.DUMMYFUNCTION("""COMPUTED_VALUE"""),"yes4no00000")</f>
        <v>yes4no00000</v>
      </c>
      <c r="AB119" s="39" t="str">
        <f>IFERROR(__xludf.DUMMYFUNCTION("""COMPUTED_VALUE"""),"INTEGER_ZERO_OR_POSITIVE")</f>
        <v>INTEGER_ZERO_OR_POSITIVE</v>
      </c>
      <c r="AC119" s="39" t="str">
        <f>IFERROR(__xludf.DUMMYFUNCTION("""COMPUTED_VALUE"""),"")</f>
        <v/>
      </c>
      <c r="AD119" s="39" t="str">
        <f>IFERROR(__xludf.DUMMYFUNCTION("""COMPUTED_VALUE"""),"INTEGER_ZERO_OR_POSITIVE")</f>
        <v>INTEGER_ZERO_OR_POSITIVE</v>
      </c>
      <c r="AE119" s="39" t="str">
        <f>IFERROR(__xludf.DUMMYFUNCTION("""COMPUTED_VALUE"""),"SUM")</f>
        <v>SUM</v>
      </c>
      <c r="AF119" s="39" t="b">
        <f>IFERROR(__xludf.DUMMYFUNCTION("""COMPUTED_VALUE"""),TRUE)</f>
        <v>1</v>
      </c>
      <c r="AG119" s="39" t="str">
        <f>IFERROR(__xludf.DUMMYFUNCTION("""COMPUTED_VALUE"""),"")</f>
        <v/>
      </c>
      <c r="AH119" s="39"/>
      <c r="AI119" s="39"/>
      <c r="AJ119" s="39"/>
      <c r="AK119" s="39"/>
      <c r="AL119" s="39"/>
      <c r="AM119" s="39"/>
      <c r="AN119" s="39"/>
    </row>
    <row r="120" outlineLevel="2">
      <c r="A120" s="45" t="str">
        <f>IFERROR(__xludf.DUMMYFUNCTION("""COMPUTED_VALUE"""),"select_one yes2_no0")</f>
        <v>select_one yes2_no0</v>
      </c>
      <c r="B120" s="45" t="str">
        <f>IFERROR(__xludf.DUMMYFUNCTION("""COMPUTED_VALUE"""),"NutriStaFem")</f>
        <v>NutriStaFem</v>
      </c>
      <c r="C120" s="45" t="str">
        <f>IFERROR(__xludf.DUMMYFUNCTION("""COMPUTED_VALUE"""),"26. Determination of nutritional status of all women with a sick child under 6 months of age (as above)")</f>
        <v>26. Determination of nutritional status of all women with a sick child under 6 months of age (as above)</v>
      </c>
      <c r="D120" s="45" t="str">
        <f>IFERROR(__xludf.DUMMYFUNCTION("""COMPUTED_VALUE"""),"")</f>
        <v/>
      </c>
      <c r="E120" s="45" t="str">
        <f>IFERROR(__xludf.DUMMYFUNCTION("""COMPUTED_VALUE"""),"")</f>
        <v/>
      </c>
      <c r="F120" s="45">
        <f>IFERROR(__xludf.DUMMYFUNCTION("""COMPUTED_VALUE"""),120.0)</f>
        <v>120</v>
      </c>
      <c r="G120" s="45">
        <f>IFERROR(__xludf.DUMMYFUNCTION("""COMPUTED_VALUE"""),2.0)</f>
        <v>2</v>
      </c>
      <c r="H120" s="45">
        <f>IFERROR(__xludf.DUMMYFUNCTION("""COMPUTED_VALUE"""),11.0)</f>
        <v>11</v>
      </c>
      <c r="I120" s="45" t="str">
        <f>IFERROR(__xludf.DUMMYFUNCTION("""COMPUTED_VALUE"""),"")</f>
        <v/>
      </c>
      <c r="J120" s="45" t="str">
        <f>IFERROR(__xludf.DUMMYFUNCTION("""COMPUTED_VALUE"""),"")</f>
        <v/>
      </c>
      <c r="K120" s="45" t="b">
        <f>IFERROR(__xludf.DUMMYFUNCTION("""COMPUTED_VALUE"""),TRUE)</f>
        <v>1</v>
      </c>
      <c r="L120" s="37" t="str">
        <f>IFERROR(__xludf.DUMMYFUNCTION("""COMPUTED_VALUE"""),"")</f>
        <v/>
      </c>
      <c r="M120" s="37" t="str">
        <f>IFERROR(__xludf.DUMMYFUNCTION("""COMPUTED_VALUE"""),"")</f>
        <v/>
      </c>
      <c r="N120" s="46" t="str">
        <f>IFERROR(__xludf.DUMMYFUNCTION("""COMPUTED_VALUE"""),"")</f>
        <v/>
      </c>
      <c r="O120" s="45" t="str">
        <f>IFERROR(__xludf.DUMMYFUNCTION("""COMPUTED_VALUE"""),"")</f>
        <v/>
      </c>
      <c r="P120" s="45" t="str">
        <f>IFERROR(__xludf.DUMMYFUNCTION("""COMPUTED_VALUE"""),"")</f>
        <v/>
      </c>
      <c r="Q120" s="45" t="str">
        <f>IFERROR(__xludf.DUMMYFUNCTION("""COMPUTED_VALUE"""),"")</f>
        <v/>
      </c>
      <c r="R120" s="45" t="str">
        <f>IFERROR(__xludf.DUMMYFUNCTION("""COMPUTED_VALUE"""),"")</f>
        <v/>
      </c>
      <c r="S120" s="45" t="str">
        <f>IFERROR(__xludf.DUMMYFUNCTION("""COMPUTED_VALUE"""),"")</f>
        <v/>
      </c>
      <c r="T120" s="45" t="str">
        <f>IFERROR(__xludf.DUMMYFUNCTION("""COMPUTED_VALUE"""),"")</f>
        <v/>
      </c>
      <c r="U120" s="45" t="str">
        <f>IFERROR(__xludf.DUMMYFUNCTION("""COMPUTED_VALUE"""),"")</f>
        <v/>
      </c>
      <c r="V120" s="45" t="str">
        <f>IFERROR(__xludf.DUMMYFUNCTION("""COMPUTED_VALUE"""),"")</f>
        <v/>
      </c>
      <c r="W120" s="45" t="str">
        <f>IFERROR(__xludf.DUMMYFUNCTION("""COMPUTED_VALUE"""),"")</f>
        <v/>
      </c>
      <c r="X120" s="45" t="str">
        <f>IFERROR(__xludf.DUMMYFUNCTION("""COMPUTED_VALUE"""),"determinati")</f>
        <v>determinati</v>
      </c>
      <c r="Y120" s="45" t="str">
        <f>IFERROR(__xludf.DUMMYFUNCTION("""COMPUTED_VALUE"""),"Yes")</f>
        <v>Yes</v>
      </c>
      <c r="Z120" s="45" t="str">
        <f>IFERROR(__xludf.DUMMYFUNCTION("""COMPUTED_VALUE"""),"yes2_no0")</f>
        <v>yes2_no0</v>
      </c>
      <c r="AA120" s="45" t="str">
        <f>IFERROR(__xludf.DUMMYFUNCTION("""COMPUTED_VALUE"""),"yes2no00000")</f>
        <v>yes2no00000</v>
      </c>
      <c r="AB120" s="45" t="str">
        <f>IFERROR(__xludf.DUMMYFUNCTION("""COMPUTED_VALUE"""),"INTEGER_ZERO_OR_POSITIVE")</f>
        <v>INTEGER_ZERO_OR_POSITIVE</v>
      </c>
      <c r="AC120" s="45" t="str">
        <f>IFERROR(__xludf.DUMMYFUNCTION("""COMPUTED_VALUE"""),"")</f>
        <v/>
      </c>
      <c r="AD120" s="45" t="str">
        <f>IFERROR(__xludf.DUMMYFUNCTION("""COMPUTED_VALUE"""),"INTEGER_ZERO_OR_POSITIVE")</f>
        <v>INTEGER_ZERO_OR_POSITIVE</v>
      </c>
      <c r="AE120" s="45" t="str">
        <f>IFERROR(__xludf.DUMMYFUNCTION("""COMPUTED_VALUE"""),"SUM")</f>
        <v>SUM</v>
      </c>
      <c r="AF120" s="45" t="b">
        <f>IFERROR(__xludf.DUMMYFUNCTION("""COMPUTED_VALUE"""),TRUE)</f>
        <v>1</v>
      </c>
      <c r="AG120" s="45" t="str">
        <f>IFERROR(__xludf.DUMMYFUNCTION("""COMPUTED_VALUE"""),"")</f>
        <v/>
      </c>
      <c r="AH120" s="45"/>
      <c r="AI120" s="45"/>
      <c r="AJ120" s="45"/>
      <c r="AK120" s="45"/>
      <c r="AL120" s="45"/>
      <c r="AM120" s="45"/>
      <c r="AN120" s="45"/>
    </row>
    <row r="121" outlineLevel="2">
      <c r="A121" s="50" t="str">
        <f>IFERROR(__xludf.DUMMYFUNCTION("""COMPUTED_VALUE"""),"select_one yes2_no0")</f>
        <v>select_one yes2_no0</v>
      </c>
      <c r="B121" s="50" t="str">
        <f>IFERROR(__xludf.DUMMYFUNCTION("""COMPUTED_VALUE"""),"ScrenRecord")</f>
        <v>ScrenRecord</v>
      </c>
      <c r="C121" s="50" t="str">
        <f>IFERROR(__xludf.DUMMYFUNCTION("""COMPUTED_VALUE"""),"27. Screening record of nutritional status available, up to date and properly filled out")</f>
        <v>27. Screening record of nutritional status available, up to date and properly filled out</v>
      </c>
      <c r="D121" s="50" t="str">
        <f>IFERROR(__xludf.DUMMYFUNCTION("""COMPUTED_VALUE"""),"")</f>
        <v/>
      </c>
      <c r="E121" s="50" t="str">
        <f>IFERROR(__xludf.DUMMYFUNCTION("""COMPUTED_VALUE"""),"")</f>
        <v/>
      </c>
      <c r="F121" s="50">
        <f>IFERROR(__xludf.DUMMYFUNCTION("""COMPUTED_VALUE"""),121.0)</f>
        <v>121</v>
      </c>
      <c r="G121" s="50">
        <f>IFERROR(__xludf.DUMMYFUNCTION("""COMPUTED_VALUE"""),2.0)</f>
        <v>2</v>
      </c>
      <c r="H121" s="50">
        <f>IFERROR(__xludf.DUMMYFUNCTION("""COMPUTED_VALUE"""),11.0)</f>
        <v>11</v>
      </c>
      <c r="I121" s="50" t="str">
        <f>IFERROR(__xludf.DUMMYFUNCTION("""COMPUTED_VALUE"""),"")</f>
        <v/>
      </c>
      <c r="J121" s="50" t="str">
        <f>IFERROR(__xludf.DUMMYFUNCTION("""COMPUTED_VALUE"""),"")</f>
        <v/>
      </c>
      <c r="K121" s="50" t="b">
        <f>IFERROR(__xludf.DUMMYFUNCTION("""COMPUTED_VALUE"""),TRUE)</f>
        <v>1</v>
      </c>
      <c r="L121" s="37" t="str">
        <f>IFERROR(__xludf.DUMMYFUNCTION("""COMPUTED_VALUE"""),"")</f>
        <v/>
      </c>
      <c r="M121" s="37" t="str">
        <f>IFERROR(__xludf.DUMMYFUNCTION("""COMPUTED_VALUE"""),"")</f>
        <v/>
      </c>
      <c r="N121" s="51" t="str">
        <f>IFERROR(__xludf.DUMMYFUNCTION("""COMPUTED_VALUE"""),"")</f>
        <v/>
      </c>
      <c r="O121" s="50" t="str">
        <f>IFERROR(__xludf.DUMMYFUNCTION("""COMPUTED_VALUE"""),"")</f>
        <v/>
      </c>
      <c r="P121" s="50" t="str">
        <f>IFERROR(__xludf.DUMMYFUNCTION("""COMPUTED_VALUE"""),"")</f>
        <v/>
      </c>
      <c r="Q121" s="50" t="str">
        <f>IFERROR(__xludf.DUMMYFUNCTION("""COMPUTED_VALUE"""),"")</f>
        <v/>
      </c>
      <c r="R121" s="50" t="str">
        <f>IFERROR(__xludf.DUMMYFUNCTION("""COMPUTED_VALUE"""),"")</f>
        <v/>
      </c>
      <c r="S121" s="50" t="str">
        <f>IFERROR(__xludf.DUMMYFUNCTION("""COMPUTED_VALUE"""),"")</f>
        <v/>
      </c>
      <c r="T121" s="50" t="str">
        <f>IFERROR(__xludf.DUMMYFUNCTION("""COMPUTED_VALUE"""),"")</f>
        <v/>
      </c>
      <c r="U121" s="50" t="str">
        <f>IFERROR(__xludf.DUMMYFUNCTION("""COMPUTED_VALUE"""),"")</f>
        <v/>
      </c>
      <c r="V121" s="50" t="str">
        <f>IFERROR(__xludf.DUMMYFUNCTION("""COMPUTED_VALUE"""),"")</f>
        <v/>
      </c>
      <c r="W121" s="50" t="str">
        <f>IFERROR(__xludf.DUMMYFUNCTION("""COMPUTED_VALUE"""),"")</f>
        <v/>
      </c>
      <c r="X121" s="50" t="str">
        <f>IFERROR(__xludf.DUMMYFUNCTION("""COMPUTED_VALUE"""),"screening_r")</f>
        <v>screening_r</v>
      </c>
      <c r="Y121" s="50" t="str">
        <f>IFERROR(__xludf.DUMMYFUNCTION("""COMPUTED_VALUE"""),"Yes")</f>
        <v>Yes</v>
      </c>
      <c r="Z121" s="50" t="str">
        <f>IFERROR(__xludf.DUMMYFUNCTION("""COMPUTED_VALUE"""),"yes2_no0")</f>
        <v>yes2_no0</v>
      </c>
      <c r="AA121" s="50" t="str">
        <f>IFERROR(__xludf.DUMMYFUNCTION("""COMPUTED_VALUE"""),"yes2no00000")</f>
        <v>yes2no00000</v>
      </c>
      <c r="AB121" s="50" t="str">
        <f>IFERROR(__xludf.DUMMYFUNCTION("""COMPUTED_VALUE"""),"INTEGER_ZERO_OR_POSITIVE")</f>
        <v>INTEGER_ZERO_OR_POSITIVE</v>
      </c>
      <c r="AC121" s="50" t="str">
        <f>IFERROR(__xludf.DUMMYFUNCTION("""COMPUTED_VALUE"""),"")</f>
        <v/>
      </c>
      <c r="AD121" s="50" t="str">
        <f>IFERROR(__xludf.DUMMYFUNCTION("""COMPUTED_VALUE"""),"INTEGER_ZERO_OR_POSITIVE")</f>
        <v>INTEGER_ZERO_OR_POSITIVE</v>
      </c>
      <c r="AE121" s="50" t="str">
        <f>IFERROR(__xludf.DUMMYFUNCTION("""COMPUTED_VALUE"""),"SUM")</f>
        <v>SUM</v>
      </c>
      <c r="AF121" s="50" t="b">
        <f>IFERROR(__xludf.DUMMYFUNCTION("""COMPUTED_VALUE"""),TRUE)</f>
        <v>1</v>
      </c>
      <c r="AG121" s="50" t="str">
        <f>IFERROR(__xludf.DUMMYFUNCTION("""COMPUTED_VALUE"""),"")</f>
        <v/>
      </c>
      <c r="AH121" s="50"/>
      <c r="AI121" s="50"/>
      <c r="AJ121" s="50"/>
      <c r="AK121" s="50"/>
      <c r="AL121" s="50"/>
      <c r="AM121" s="50"/>
      <c r="AN121" s="50"/>
    </row>
    <row r="122" outlineLevel="2">
      <c r="A122" s="39" t="str">
        <f>IFERROR(__xludf.DUMMYFUNCTION("""COMPUTED_VALUE"""),"end_group")</f>
        <v>end_group</v>
      </c>
      <c r="B122" s="39" t="str">
        <f>IFERROR(__xludf.DUMMYFUNCTION("""COMPUTED_VALUE"""),"")</f>
        <v/>
      </c>
      <c r="C122" s="39" t="str">
        <f>IFERROR(__xludf.DUMMYFUNCTION("""COMPUTED_VALUE"""),"")</f>
        <v/>
      </c>
      <c r="D122" s="39" t="str">
        <f>IFERROR(__xludf.DUMMYFUNCTION("""COMPUTED_VALUE"""),"")</f>
        <v/>
      </c>
      <c r="E122" s="39" t="str">
        <f>IFERROR(__xludf.DUMMYFUNCTION("""COMPUTED_VALUE"""),"")</f>
        <v/>
      </c>
      <c r="F122" s="39">
        <f>IFERROR(__xludf.DUMMYFUNCTION("""COMPUTED_VALUE"""),122.0)</f>
        <v>122</v>
      </c>
      <c r="G122" s="39" t="str">
        <f>IFERROR(__xludf.DUMMYFUNCTION("""COMPUTED_VALUE"""),"")</f>
        <v/>
      </c>
      <c r="H122" s="39" t="str">
        <f>IFERROR(__xludf.DUMMYFUNCTION("""COMPUTED_VALUE"""),"")</f>
        <v/>
      </c>
      <c r="I122" s="39" t="str">
        <f>IFERROR(__xludf.DUMMYFUNCTION("""COMPUTED_VALUE"""),"")</f>
        <v/>
      </c>
      <c r="J122" s="39" t="str">
        <f>IFERROR(__xludf.DUMMYFUNCTION("""COMPUTED_VALUE"""),"")</f>
        <v/>
      </c>
      <c r="K122" s="39" t="str">
        <f>IFERROR(__xludf.DUMMYFUNCTION("""COMPUTED_VALUE"""),"")</f>
        <v/>
      </c>
      <c r="L122" s="37" t="str">
        <f>IFERROR(__xludf.DUMMYFUNCTION("""COMPUTED_VALUE"""),"")</f>
        <v/>
      </c>
      <c r="M122" s="37" t="str">
        <f>IFERROR(__xludf.DUMMYFUNCTION("""COMPUTED_VALUE"""),"")</f>
        <v/>
      </c>
      <c r="N122" s="40" t="str">
        <f>IFERROR(__xludf.DUMMYFUNCTION("""COMPUTED_VALUE"""),"")</f>
        <v/>
      </c>
      <c r="O122" s="39" t="str">
        <f>IFERROR(__xludf.DUMMYFUNCTION("""COMPUTED_VALUE"""),"")</f>
        <v/>
      </c>
      <c r="P122" s="39" t="str">
        <f>IFERROR(__xludf.DUMMYFUNCTION("""COMPUTED_VALUE"""),"")</f>
        <v/>
      </c>
      <c r="Q122" s="39" t="str">
        <f>IFERROR(__xludf.DUMMYFUNCTION("""COMPUTED_VALUE"""),"")</f>
        <v/>
      </c>
      <c r="R122" s="39" t="str">
        <f>IFERROR(__xludf.DUMMYFUNCTION("""COMPUTED_VALUE"""),"")</f>
        <v/>
      </c>
      <c r="S122" s="39" t="str">
        <f>IFERROR(__xludf.DUMMYFUNCTION("""COMPUTED_VALUE"""),"")</f>
        <v/>
      </c>
      <c r="T122" s="39" t="str">
        <f>IFERROR(__xludf.DUMMYFUNCTION("""COMPUTED_VALUE"""),"")</f>
        <v/>
      </c>
      <c r="U122" s="39" t="str">
        <f>IFERROR(__xludf.DUMMYFUNCTION("""COMPUTED_VALUE"""),"")</f>
        <v/>
      </c>
      <c r="V122" s="39" t="str">
        <f>IFERROR(__xludf.DUMMYFUNCTION("""COMPUTED_VALUE"""),"")</f>
        <v/>
      </c>
      <c r="W122" s="39" t="str">
        <f>IFERROR(__xludf.DUMMYFUNCTION("""COMPUTED_VALUE"""),"")</f>
        <v/>
      </c>
      <c r="X122" s="39" t="str">
        <f>IFERROR(__xludf.DUMMYFUNCTION("""COMPUTED_VALUE"""),"")</f>
        <v/>
      </c>
      <c r="Y122" s="39" t="str">
        <f>IFERROR(__xludf.DUMMYFUNCTION("""COMPUTED_VALUE"""),"No")</f>
        <v>No</v>
      </c>
      <c r="Z122" s="39" t="str">
        <f>IFERROR(__xludf.DUMMYFUNCTION("""COMPUTED_VALUE"""),"")</f>
        <v/>
      </c>
      <c r="AA122" s="39" t="str">
        <f>IFERROR(__xludf.DUMMYFUNCTION("""COMPUTED_VALUE"""),"")</f>
        <v/>
      </c>
      <c r="AB122" s="39" t="str">
        <f>IFERROR(__xludf.DUMMYFUNCTION("""COMPUTED_VALUE"""),"")</f>
        <v/>
      </c>
      <c r="AC122" s="39" t="str">
        <f>IFERROR(__xludf.DUMMYFUNCTION("""COMPUTED_VALUE"""),"")</f>
        <v/>
      </c>
      <c r="AD122" s="39" t="str">
        <f>IFERROR(__xludf.DUMMYFUNCTION("""COMPUTED_VALUE"""),"")</f>
        <v/>
      </c>
      <c r="AE122" s="39" t="str">
        <f>IFERROR(__xludf.DUMMYFUNCTION("""COMPUTED_VALUE"""),"")</f>
        <v/>
      </c>
      <c r="AF122" s="39" t="str">
        <f>IFERROR(__xludf.DUMMYFUNCTION("""COMPUTED_VALUE"""),"")</f>
        <v/>
      </c>
      <c r="AG122" s="39" t="str">
        <f>IFERROR(__xludf.DUMMYFUNCTION("""COMPUTED_VALUE"""),"")</f>
        <v/>
      </c>
      <c r="AH122" s="39"/>
      <c r="AI122" s="39"/>
      <c r="AJ122" s="39"/>
      <c r="AK122" s="39"/>
      <c r="AL122" s="39"/>
      <c r="AM122" s="39"/>
      <c r="AN122" s="39"/>
    </row>
    <row r="123" outlineLevel="2">
      <c r="A123" s="39" t="str">
        <f>IFERROR(__xludf.DUMMYFUNCTION("""COMPUTED_VALUE"""),"begin_group")</f>
        <v>begin_group</v>
      </c>
      <c r="B123" s="39" t="str">
        <f>IFERROR(__xludf.DUMMYFUNCTION("""COMPUTED_VALUE"""),"DirObs3Und5")</f>
        <v>DirObs3Und5</v>
      </c>
      <c r="C123" s="39" t="str">
        <f>IFERROR(__xludf.DUMMYFUNCTION("""COMPUTED_VALUE"""),"6.2 Direct observation of three consecutive children under five.")</f>
        <v>6.2 Direct observation of three consecutive children under five.</v>
      </c>
      <c r="D123" s="39" t="str">
        <f>IFERROR(__xludf.DUMMYFUNCTION("""COMPUTED_VALUE"""),"")</f>
        <v/>
      </c>
      <c r="E123" s="39" t="str">
        <f>IFERROR(__xludf.DUMMYFUNCTION("""COMPUTED_VALUE"""),"")</f>
        <v/>
      </c>
      <c r="F123" s="39">
        <f>IFERROR(__xludf.DUMMYFUNCTION("""COMPUTED_VALUE"""),123.0)</f>
        <v>123</v>
      </c>
      <c r="G123" s="39" t="str">
        <f>IFERROR(__xludf.DUMMYFUNCTION("""COMPUTED_VALUE"""),"")</f>
        <v/>
      </c>
      <c r="H123" s="39">
        <f>IFERROR(__xludf.DUMMYFUNCTION("""COMPUTED_VALUE"""),11.0)</f>
        <v>11</v>
      </c>
      <c r="I123" s="39" t="str">
        <f>IFERROR(__xludf.DUMMYFUNCTION("""COMPUTED_VALUE"""),"The reviewer team will have to ensure it is available on a time that is suitable to see children through direct observation on the OPD. In case there are no patients to be seen, this indicator automatically carries 0 points. For each of the three children"&amp;" observe the following six elements wether they occur in the patient-doctor/nurse interaction. At the end provide feedback on your findings.")</f>
        <v>The reviewer team will have to ensure it is available on a time that is suitable to see children through direct observation on the OPD. In case there are no patients to be seen, this indicator automatically carries 0 points. For each of the three children observe the following six elements wether they occur in the patient-doctor/nurse interaction. At the end provide feedback on your findings.</v>
      </c>
      <c r="J123" s="39" t="str">
        <f>IFERROR(__xludf.DUMMYFUNCTION("""COMPUTED_VALUE"""),"field-list")</f>
        <v>field-list</v>
      </c>
      <c r="K123" s="39" t="str">
        <f>IFERROR(__xludf.DUMMYFUNCTION("""COMPUTED_VALUE"""),"")</f>
        <v/>
      </c>
      <c r="L123" s="37" t="str">
        <f>IFERROR(__xludf.DUMMYFUNCTION("""COMPUTED_VALUE"""),"")</f>
        <v/>
      </c>
      <c r="M123" s="37" t="str">
        <f>IFERROR(__xludf.DUMMYFUNCTION("""COMPUTED_VALUE"""),"")</f>
        <v/>
      </c>
      <c r="N123" s="40" t="str">
        <f>IFERROR(__xludf.DUMMYFUNCTION("""COMPUTED_VALUE"""),"")</f>
        <v/>
      </c>
      <c r="O123" s="39" t="str">
        <f>IFERROR(__xludf.DUMMYFUNCTION("""COMPUTED_VALUE"""),"")</f>
        <v/>
      </c>
      <c r="P123" s="39" t="str">
        <f>IFERROR(__xludf.DUMMYFUNCTION("""COMPUTED_VALUE"""),"")</f>
        <v/>
      </c>
      <c r="Q123" s="39" t="str">
        <f>IFERROR(__xludf.DUMMYFUNCTION("""COMPUTED_VALUE"""),"")</f>
        <v/>
      </c>
      <c r="R123" s="39" t="str">
        <f>IFERROR(__xludf.DUMMYFUNCTION("""COMPUTED_VALUE"""),"")</f>
        <v/>
      </c>
      <c r="S123" s="39" t="str">
        <f>IFERROR(__xludf.DUMMYFUNCTION("""COMPUTED_VALUE"""),"")</f>
        <v/>
      </c>
      <c r="T123" s="39" t="str">
        <f>IFERROR(__xludf.DUMMYFUNCTION("""COMPUTED_VALUE"""),"")</f>
        <v/>
      </c>
      <c r="U123" s="39" t="str">
        <f>IFERROR(__xludf.DUMMYFUNCTION("""COMPUTED_VALUE"""),"")</f>
        <v/>
      </c>
      <c r="V123" s="39" t="str">
        <f>IFERROR(__xludf.DUMMYFUNCTION("""COMPUTED_VALUE"""),"")</f>
        <v/>
      </c>
      <c r="W123" s="39" t="str">
        <f>IFERROR(__xludf.DUMMYFUNCTION("""COMPUTED_VALUE"""),"")</f>
        <v/>
      </c>
      <c r="X123" s="39" t="str">
        <f>IFERROR(__xludf.DUMMYFUNCTION("""COMPUTED_VALUE"""),"2_direct_ob")</f>
        <v>2_direct_ob</v>
      </c>
      <c r="Y123" s="39" t="str">
        <f>IFERROR(__xludf.DUMMYFUNCTION("""COMPUTED_VALUE"""),"No")</f>
        <v>No</v>
      </c>
      <c r="Z123" s="39" t="str">
        <f>IFERROR(__xludf.DUMMYFUNCTION("""COMPUTED_VALUE"""),"")</f>
        <v/>
      </c>
      <c r="AA123" s="39" t="str">
        <f>IFERROR(__xludf.DUMMYFUNCTION("""COMPUTED_VALUE"""),"")</f>
        <v/>
      </c>
      <c r="AB123" s="39" t="str">
        <f>IFERROR(__xludf.DUMMYFUNCTION("""COMPUTED_VALUE"""),"")</f>
        <v/>
      </c>
      <c r="AC123" s="39" t="str">
        <f>IFERROR(__xludf.DUMMYFUNCTION("""COMPUTED_VALUE"""),"")</f>
        <v/>
      </c>
      <c r="AD123" s="39" t="str">
        <f>IFERROR(__xludf.DUMMYFUNCTION("""COMPUTED_VALUE"""),"")</f>
        <v/>
      </c>
      <c r="AE123" s="39" t="str">
        <f>IFERROR(__xludf.DUMMYFUNCTION("""COMPUTED_VALUE"""),"")</f>
        <v/>
      </c>
      <c r="AF123" s="39" t="str">
        <f>IFERROR(__xludf.DUMMYFUNCTION("""COMPUTED_VALUE"""),"")</f>
        <v/>
      </c>
      <c r="AG123" s="39" t="str">
        <f>IFERROR(__xludf.DUMMYFUNCTION("""COMPUTED_VALUE"""),"")</f>
        <v/>
      </c>
      <c r="AH123" s="39"/>
      <c r="AI123" s="39"/>
      <c r="AJ123" s="39"/>
      <c r="AK123" s="39"/>
      <c r="AL123" s="39"/>
      <c r="AM123" s="39"/>
      <c r="AN123" s="39"/>
    </row>
    <row r="124" outlineLevel="2">
      <c r="A124" s="39" t="str">
        <f>IFERROR(__xludf.DUMMYFUNCTION("""COMPUTED_VALUE"""),"select_one yes6_no0")</f>
        <v>select_one yes6_no0</v>
      </c>
      <c r="B124" s="39" t="str">
        <f>IFERROR(__xludf.DUMMYFUNCTION("""COMPUTED_VALUE"""),"FeverPerInt")</f>
        <v>FeverPerInt</v>
      </c>
      <c r="C124" s="39" t="str">
        <f>IFERROR(__xludf.DUMMYFUNCTION("""COMPUTED_VALUE"""),"28. Ask about fever and IF FEVER ask about (i) since when; (ii) persistent or intermittent (if question asked to the three children = 6 pts, if not = 0)")</f>
        <v>28. Ask about fever and IF FEVER ask about (i) since when; (ii) persistent or intermittent (if question asked to the three children = 6 pts, if not = 0)</v>
      </c>
      <c r="D124" s="39" t="str">
        <f>IFERROR(__xludf.DUMMYFUNCTION("""COMPUTED_VALUE"""),"")</f>
        <v/>
      </c>
      <c r="E124" s="39" t="str">
        <f>IFERROR(__xludf.DUMMYFUNCTION("""COMPUTED_VALUE"""),"")</f>
        <v/>
      </c>
      <c r="F124" s="39">
        <f>IFERROR(__xludf.DUMMYFUNCTION("""COMPUTED_VALUE"""),124.0)</f>
        <v>124</v>
      </c>
      <c r="G124" s="39">
        <f>IFERROR(__xludf.DUMMYFUNCTION("""COMPUTED_VALUE"""),6.0)</f>
        <v>6</v>
      </c>
      <c r="H124" s="39">
        <f>IFERROR(__xludf.DUMMYFUNCTION("""COMPUTED_VALUE"""),11.0)</f>
        <v>11</v>
      </c>
      <c r="I124" s="39" t="str">
        <f>IFERROR(__xludf.DUMMYFUNCTION("""COMPUTED_VALUE"""),"")</f>
        <v/>
      </c>
      <c r="J124" s="39" t="str">
        <f>IFERROR(__xludf.DUMMYFUNCTION("""COMPUTED_VALUE"""),"")</f>
        <v/>
      </c>
      <c r="K124" s="39" t="b">
        <f>IFERROR(__xludf.DUMMYFUNCTION("""COMPUTED_VALUE"""),TRUE)</f>
        <v>1</v>
      </c>
      <c r="L124" s="37" t="str">
        <f>IFERROR(__xludf.DUMMYFUNCTION("""COMPUTED_VALUE"""),"")</f>
        <v/>
      </c>
      <c r="M124" s="37" t="str">
        <f>IFERROR(__xludf.DUMMYFUNCTION("""COMPUTED_VALUE"""),"")</f>
        <v/>
      </c>
      <c r="N124" s="40" t="str">
        <f>IFERROR(__xludf.DUMMYFUNCTION("""COMPUTED_VALUE"""),"")</f>
        <v/>
      </c>
      <c r="O124" s="39" t="str">
        <f>IFERROR(__xludf.DUMMYFUNCTION("""COMPUTED_VALUE"""),"")</f>
        <v/>
      </c>
      <c r="P124" s="39" t="str">
        <f>IFERROR(__xludf.DUMMYFUNCTION("""COMPUTED_VALUE"""),"")</f>
        <v/>
      </c>
      <c r="Q124" s="39" t="str">
        <f>IFERROR(__xludf.DUMMYFUNCTION("""COMPUTED_VALUE"""),"")</f>
        <v/>
      </c>
      <c r="R124" s="39" t="str">
        <f>IFERROR(__xludf.DUMMYFUNCTION("""COMPUTED_VALUE"""),"")</f>
        <v/>
      </c>
      <c r="S124" s="39" t="str">
        <f>IFERROR(__xludf.DUMMYFUNCTION("""COMPUTED_VALUE"""),"")</f>
        <v/>
      </c>
      <c r="T124" s="39" t="str">
        <f>IFERROR(__xludf.DUMMYFUNCTION("""COMPUTED_VALUE"""),"")</f>
        <v/>
      </c>
      <c r="U124" s="39" t="str">
        <f>IFERROR(__xludf.DUMMYFUNCTION("""COMPUTED_VALUE"""),"")</f>
        <v/>
      </c>
      <c r="V124" s="39" t="str">
        <f>IFERROR(__xludf.DUMMYFUNCTION("""COMPUTED_VALUE"""),"")</f>
        <v/>
      </c>
      <c r="W124" s="39" t="str">
        <f>IFERROR(__xludf.DUMMYFUNCTION("""COMPUTED_VALUE"""),"")</f>
        <v/>
      </c>
      <c r="X124" s="39" t="str">
        <f>IFERROR(__xludf.DUMMYFUNCTION("""COMPUTED_VALUE"""),"ask_about_f")</f>
        <v>ask_about_f</v>
      </c>
      <c r="Y124" s="39" t="str">
        <f>IFERROR(__xludf.DUMMYFUNCTION("""COMPUTED_VALUE"""),"Yes")</f>
        <v>Yes</v>
      </c>
      <c r="Z124" s="39" t="str">
        <f>IFERROR(__xludf.DUMMYFUNCTION("""COMPUTED_VALUE"""),"yes6_no0")</f>
        <v>yes6_no0</v>
      </c>
      <c r="AA124" s="39" t="str">
        <f>IFERROR(__xludf.DUMMYFUNCTION("""COMPUTED_VALUE"""),"yes6no00000")</f>
        <v>yes6no00000</v>
      </c>
      <c r="AB124" s="39" t="str">
        <f>IFERROR(__xludf.DUMMYFUNCTION("""COMPUTED_VALUE"""),"INTEGER_ZERO_OR_POSITIVE")</f>
        <v>INTEGER_ZERO_OR_POSITIVE</v>
      </c>
      <c r="AC124" s="39" t="str">
        <f>IFERROR(__xludf.DUMMYFUNCTION("""COMPUTED_VALUE"""),"")</f>
        <v/>
      </c>
      <c r="AD124" s="39" t="str">
        <f>IFERROR(__xludf.DUMMYFUNCTION("""COMPUTED_VALUE"""),"INTEGER_ZERO_OR_POSITIVE")</f>
        <v>INTEGER_ZERO_OR_POSITIVE</v>
      </c>
      <c r="AE124" s="39" t="str">
        <f>IFERROR(__xludf.DUMMYFUNCTION("""COMPUTED_VALUE"""),"SUM")</f>
        <v>SUM</v>
      </c>
      <c r="AF124" s="39" t="b">
        <f>IFERROR(__xludf.DUMMYFUNCTION("""COMPUTED_VALUE"""),TRUE)</f>
        <v>1</v>
      </c>
      <c r="AG124" s="39" t="str">
        <f>IFERROR(__xludf.DUMMYFUNCTION("""COMPUTED_VALUE"""),"Yes + Yes + Yes + Yes + Yes + Yes + Yes")</f>
        <v>Yes + Yes + Yes + Yes + Yes + Yes + Yes</v>
      </c>
      <c r="AH124" s="39"/>
      <c r="AI124" s="39"/>
      <c r="AJ124" s="39"/>
      <c r="AK124" s="39"/>
      <c r="AL124" s="39"/>
      <c r="AM124" s="39"/>
      <c r="AN124" s="39"/>
    </row>
    <row r="125" outlineLevel="2">
      <c r="A125" s="39" t="str">
        <f>IFERROR(__xludf.DUMMYFUNCTION("""COMPUTED_VALUE"""),"select_one yes6_no0")</f>
        <v>select_one yes6_no0</v>
      </c>
      <c r="B125" s="39" t="str">
        <f>IFERROR(__xludf.DUMMYFUNCTION("""COMPUTED_VALUE"""),"CoughSinceW")</f>
        <v>CoughSinceW</v>
      </c>
      <c r="C125" s="39" t="str">
        <f>IFERROR(__xludf.DUMMYFUNCTION("""COMPUTED_VALUE"""),"29. Ask about cough and IF COUGH ask about since when (if question asked to the three children = 6 pts, if not = 0)")</f>
        <v>29. Ask about cough and IF COUGH ask about since when (if question asked to the three children = 6 pts, if not = 0)</v>
      </c>
      <c r="D125" s="39" t="str">
        <f>IFERROR(__xludf.DUMMYFUNCTION("""COMPUTED_VALUE"""),"")</f>
        <v/>
      </c>
      <c r="E125" s="39" t="str">
        <f>IFERROR(__xludf.DUMMYFUNCTION("""COMPUTED_VALUE"""),"")</f>
        <v/>
      </c>
      <c r="F125" s="39">
        <f>IFERROR(__xludf.DUMMYFUNCTION("""COMPUTED_VALUE"""),125.0)</f>
        <v>125</v>
      </c>
      <c r="G125" s="39">
        <f>IFERROR(__xludf.DUMMYFUNCTION("""COMPUTED_VALUE"""),6.0)</f>
        <v>6</v>
      </c>
      <c r="H125" s="39">
        <f>IFERROR(__xludf.DUMMYFUNCTION("""COMPUTED_VALUE"""),11.0)</f>
        <v>11</v>
      </c>
      <c r="I125" s="39" t="str">
        <f>IFERROR(__xludf.DUMMYFUNCTION("""COMPUTED_VALUE"""),"")</f>
        <v/>
      </c>
      <c r="J125" s="39" t="str">
        <f>IFERROR(__xludf.DUMMYFUNCTION("""COMPUTED_VALUE"""),"")</f>
        <v/>
      </c>
      <c r="K125" s="39" t="b">
        <f>IFERROR(__xludf.DUMMYFUNCTION("""COMPUTED_VALUE"""),TRUE)</f>
        <v>1</v>
      </c>
      <c r="L125" s="37" t="str">
        <f>IFERROR(__xludf.DUMMYFUNCTION("""COMPUTED_VALUE"""),"")</f>
        <v/>
      </c>
      <c r="M125" s="37" t="str">
        <f>IFERROR(__xludf.DUMMYFUNCTION("""COMPUTED_VALUE"""),"")</f>
        <v/>
      </c>
      <c r="N125" s="40" t="str">
        <f>IFERROR(__xludf.DUMMYFUNCTION("""COMPUTED_VALUE"""),"")</f>
        <v/>
      </c>
      <c r="O125" s="39" t="str">
        <f>IFERROR(__xludf.DUMMYFUNCTION("""COMPUTED_VALUE"""),"")</f>
        <v/>
      </c>
      <c r="P125" s="39" t="str">
        <f>IFERROR(__xludf.DUMMYFUNCTION("""COMPUTED_VALUE"""),"")</f>
        <v/>
      </c>
      <c r="Q125" s="39" t="str">
        <f>IFERROR(__xludf.DUMMYFUNCTION("""COMPUTED_VALUE"""),"")</f>
        <v/>
      </c>
      <c r="R125" s="39" t="str">
        <f>IFERROR(__xludf.DUMMYFUNCTION("""COMPUTED_VALUE"""),"")</f>
        <v/>
      </c>
      <c r="S125" s="39" t="str">
        <f>IFERROR(__xludf.DUMMYFUNCTION("""COMPUTED_VALUE"""),"")</f>
        <v/>
      </c>
      <c r="T125" s="39" t="str">
        <f>IFERROR(__xludf.DUMMYFUNCTION("""COMPUTED_VALUE"""),"")</f>
        <v/>
      </c>
      <c r="U125" s="39" t="str">
        <f>IFERROR(__xludf.DUMMYFUNCTION("""COMPUTED_VALUE"""),"")</f>
        <v/>
      </c>
      <c r="V125" s="39" t="str">
        <f>IFERROR(__xludf.DUMMYFUNCTION("""COMPUTED_VALUE"""),"")</f>
        <v/>
      </c>
      <c r="W125" s="39" t="str">
        <f>IFERROR(__xludf.DUMMYFUNCTION("""COMPUTED_VALUE"""),"")</f>
        <v/>
      </c>
      <c r="X125" s="39" t="str">
        <f>IFERROR(__xludf.DUMMYFUNCTION("""COMPUTED_VALUE"""),"ask_about_c")</f>
        <v>ask_about_c</v>
      </c>
      <c r="Y125" s="39" t="str">
        <f>IFERROR(__xludf.DUMMYFUNCTION("""COMPUTED_VALUE"""),"Yes")</f>
        <v>Yes</v>
      </c>
      <c r="Z125" s="39" t="str">
        <f>IFERROR(__xludf.DUMMYFUNCTION("""COMPUTED_VALUE"""),"yes6_no0")</f>
        <v>yes6_no0</v>
      </c>
      <c r="AA125" s="39" t="str">
        <f>IFERROR(__xludf.DUMMYFUNCTION("""COMPUTED_VALUE"""),"yes6no00000")</f>
        <v>yes6no00000</v>
      </c>
      <c r="AB125" s="39" t="str">
        <f>IFERROR(__xludf.DUMMYFUNCTION("""COMPUTED_VALUE"""),"INTEGER_ZERO_OR_POSITIVE")</f>
        <v>INTEGER_ZERO_OR_POSITIVE</v>
      </c>
      <c r="AC125" s="39" t="str">
        <f>IFERROR(__xludf.DUMMYFUNCTION("""COMPUTED_VALUE"""),"")</f>
        <v/>
      </c>
      <c r="AD125" s="39" t="str">
        <f>IFERROR(__xludf.DUMMYFUNCTION("""COMPUTED_VALUE"""),"INTEGER_ZERO_OR_POSITIVE")</f>
        <v>INTEGER_ZERO_OR_POSITIVE</v>
      </c>
      <c r="AE125" s="39" t="str">
        <f>IFERROR(__xludf.DUMMYFUNCTION("""COMPUTED_VALUE"""),"SUM")</f>
        <v>SUM</v>
      </c>
      <c r="AF125" s="39" t="b">
        <f>IFERROR(__xludf.DUMMYFUNCTION("""COMPUTED_VALUE"""),TRUE)</f>
        <v>1</v>
      </c>
      <c r="AG125" s="39" t="str">
        <f>IFERROR(__xludf.DUMMYFUNCTION("""COMPUTED_VALUE"""),"")</f>
        <v/>
      </c>
      <c r="AH125" s="39"/>
      <c r="AI125" s="39"/>
      <c r="AJ125" s="39"/>
      <c r="AK125" s="39"/>
      <c r="AL125" s="39"/>
      <c r="AM125" s="39"/>
      <c r="AN125" s="39"/>
    </row>
    <row r="126" outlineLevel="2">
      <c r="A126" s="39" t="str">
        <f>IFERROR(__xludf.DUMMYFUNCTION("""COMPUTED_VALUE"""),"select_one yes6_no0")</f>
        <v>select_one yes6_no0</v>
      </c>
      <c r="B126" s="39" t="str">
        <f>IFERROR(__xludf.DUMMYFUNCTION("""COMPUTED_VALUE"""),"DiarSincOft")</f>
        <v>DiarSincOft</v>
      </c>
      <c r="C126" s="39" t="str">
        <f>IFERROR(__xludf.DUMMYFUNCTION("""COMPUTED_VALUE"""),"30. Ask for diarrhea IF DIARRHOEA then ask (i) since when; (ii) how often per day; (iii) consistency - water or mucus or bloody; (iv) vomiting (if question asked to the three children = 6 pts, if not = 0)")</f>
        <v>30. Ask for diarrhea IF DIARRHOEA then ask (i) since when; (ii) how often per day; (iii) consistency - water or mucus or bloody; (iv) vomiting (if question asked to the three children = 6 pts, if not = 0)</v>
      </c>
      <c r="D126" s="39" t="str">
        <f>IFERROR(__xludf.DUMMYFUNCTION("""COMPUTED_VALUE"""),"")</f>
        <v/>
      </c>
      <c r="E126" s="39" t="str">
        <f>IFERROR(__xludf.DUMMYFUNCTION("""COMPUTED_VALUE"""),"")</f>
        <v/>
      </c>
      <c r="F126" s="39">
        <f>IFERROR(__xludf.DUMMYFUNCTION("""COMPUTED_VALUE"""),126.0)</f>
        <v>126</v>
      </c>
      <c r="G126" s="39">
        <f>IFERROR(__xludf.DUMMYFUNCTION("""COMPUTED_VALUE"""),6.0)</f>
        <v>6</v>
      </c>
      <c r="H126" s="39">
        <f>IFERROR(__xludf.DUMMYFUNCTION("""COMPUTED_VALUE"""),11.0)</f>
        <v>11</v>
      </c>
      <c r="I126" s="39" t="str">
        <f>IFERROR(__xludf.DUMMYFUNCTION("""COMPUTED_VALUE"""),"")</f>
        <v/>
      </c>
      <c r="J126" s="39" t="str">
        <f>IFERROR(__xludf.DUMMYFUNCTION("""COMPUTED_VALUE"""),"")</f>
        <v/>
      </c>
      <c r="K126" s="39" t="b">
        <f>IFERROR(__xludf.DUMMYFUNCTION("""COMPUTED_VALUE"""),TRUE)</f>
        <v>1</v>
      </c>
      <c r="L126" s="37" t="str">
        <f>IFERROR(__xludf.DUMMYFUNCTION("""COMPUTED_VALUE"""),"")</f>
        <v/>
      </c>
      <c r="M126" s="37" t="str">
        <f>IFERROR(__xludf.DUMMYFUNCTION("""COMPUTED_VALUE"""),"")</f>
        <v/>
      </c>
      <c r="N126" s="40" t="str">
        <f>IFERROR(__xludf.DUMMYFUNCTION("""COMPUTED_VALUE"""),"")</f>
        <v/>
      </c>
      <c r="O126" s="39" t="str">
        <f>IFERROR(__xludf.DUMMYFUNCTION("""COMPUTED_VALUE"""),"")</f>
        <v/>
      </c>
      <c r="P126" s="39" t="str">
        <f>IFERROR(__xludf.DUMMYFUNCTION("""COMPUTED_VALUE"""),"")</f>
        <v/>
      </c>
      <c r="Q126" s="39" t="str">
        <f>IFERROR(__xludf.DUMMYFUNCTION("""COMPUTED_VALUE"""),"")</f>
        <v/>
      </c>
      <c r="R126" s="39" t="str">
        <f>IFERROR(__xludf.DUMMYFUNCTION("""COMPUTED_VALUE"""),"")</f>
        <v/>
      </c>
      <c r="S126" s="39" t="str">
        <f>IFERROR(__xludf.DUMMYFUNCTION("""COMPUTED_VALUE"""),"")</f>
        <v/>
      </c>
      <c r="T126" s="39" t="str">
        <f>IFERROR(__xludf.DUMMYFUNCTION("""COMPUTED_VALUE"""),"")</f>
        <v/>
      </c>
      <c r="U126" s="39" t="str">
        <f>IFERROR(__xludf.DUMMYFUNCTION("""COMPUTED_VALUE"""),"")</f>
        <v/>
      </c>
      <c r="V126" s="39" t="str">
        <f>IFERROR(__xludf.DUMMYFUNCTION("""COMPUTED_VALUE"""),"")</f>
        <v/>
      </c>
      <c r="W126" s="39" t="str">
        <f>IFERROR(__xludf.DUMMYFUNCTION("""COMPUTED_VALUE"""),"")</f>
        <v/>
      </c>
      <c r="X126" s="39" t="str">
        <f>IFERROR(__xludf.DUMMYFUNCTION("""COMPUTED_VALUE"""),"ask_for_dia")</f>
        <v>ask_for_dia</v>
      </c>
      <c r="Y126" s="39" t="str">
        <f>IFERROR(__xludf.DUMMYFUNCTION("""COMPUTED_VALUE"""),"Yes")</f>
        <v>Yes</v>
      </c>
      <c r="Z126" s="39" t="str">
        <f>IFERROR(__xludf.DUMMYFUNCTION("""COMPUTED_VALUE"""),"yes6_no0")</f>
        <v>yes6_no0</v>
      </c>
      <c r="AA126" s="39" t="str">
        <f>IFERROR(__xludf.DUMMYFUNCTION("""COMPUTED_VALUE"""),"yes6no00000")</f>
        <v>yes6no00000</v>
      </c>
      <c r="AB126" s="39" t="str">
        <f>IFERROR(__xludf.DUMMYFUNCTION("""COMPUTED_VALUE"""),"INTEGER_ZERO_OR_POSITIVE")</f>
        <v>INTEGER_ZERO_OR_POSITIVE</v>
      </c>
      <c r="AC126" s="39" t="str">
        <f>IFERROR(__xludf.DUMMYFUNCTION("""COMPUTED_VALUE"""),"")</f>
        <v/>
      </c>
      <c r="AD126" s="39" t="str">
        <f>IFERROR(__xludf.DUMMYFUNCTION("""COMPUTED_VALUE"""),"INTEGER_ZERO_OR_POSITIVE")</f>
        <v>INTEGER_ZERO_OR_POSITIVE</v>
      </c>
      <c r="AE126" s="39" t="str">
        <f>IFERROR(__xludf.DUMMYFUNCTION("""COMPUTED_VALUE"""),"SUM")</f>
        <v>SUM</v>
      </c>
      <c r="AF126" s="39" t="b">
        <f>IFERROR(__xludf.DUMMYFUNCTION("""COMPUTED_VALUE"""),TRUE)</f>
        <v>1</v>
      </c>
      <c r="AG126" s="39" t="str">
        <f>IFERROR(__xludf.DUMMYFUNCTION("""COMPUTED_VALUE"""),"")</f>
        <v/>
      </c>
      <c r="AH126" s="39"/>
      <c r="AI126" s="39"/>
      <c r="AJ126" s="39"/>
      <c r="AK126" s="39"/>
      <c r="AL126" s="39"/>
      <c r="AM126" s="39"/>
      <c r="AN126" s="39"/>
    </row>
    <row r="127" outlineLevel="1">
      <c r="A127" s="39" t="str">
        <f>IFERROR(__xludf.DUMMYFUNCTION("""COMPUTED_VALUE"""),"select_one yes6_no0")</f>
        <v>select_one yes6_no0</v>
      </c>
      <c r="B127" s="39" t="str">
        <f>IFERROR(__xludf.DUMMYFUNCTION("""COMPUTED_VALUE"""),"GenImpressn")</f>
        <v>GenImpressn</v>
      </c>
      <c r="C127" s="39" t="str">
        <f>IFERROR(__xludf.DUMMYFUNCTION("""COMPUTED_VALUE"""),"31. GENERAL IMPRESSION: awake or tired? (if question asked to the three children = 6 pts, if not = 0)")</f>
        <v>31. GENERAL IMPRESSION: awake or tired? (if question asked to the three children = 6 pts, if not = 0)</v>
      </c>
      <c r="D127" s="39" t="str">
        <f>IFERROR(__xludf.DUMMYFUNCTION("""COMPUTED_VALUE"""),"")</f>
        <v/>
      </c>
      <c r="E127" s="39" t="str">
        <f>IFERROR(__xludf.DUMMYFUNCTION("""COMPUTED_VALUE"""),"")</f>
        <v/>
      </c>
      <c r="F127" s="39">
        <f>IFERROR(__xludf.DUMMYFUNCTION("""COMPUTED_VALUE"""),127.0)</f>
        <v>127</v>
      </c>
      <c r="G127" s="39">
        <f>IFERROR(__xludf.DUMMYFUNCTION("""COMPUTED_VALUE"""),6.0)</f>
        <v>6</v>
      </c>
      <c r="H127" s="39">
        <f>IFERROR(__xludf.DUMMYFUNCTION("""COMPUTED_VALUE"""),11.0)</f>
        <v>11</v>
      </c>
      <c r="I127" s="39" t="str">
        <f>IFERROR(__xludf.DUMMYFUNCTION("""COMPUTED_VALUE"""),"")</f>
        <v/>
      </c>
      <c r="J127" s="39" t="str">
        <f>IFERROR(__xludf.DUMMYFUNCTION("""COMPUTED_VALUE"""),"")</f>
        <v/>
      </c>
      <c r="K127" s="39" t="b">
        <f>IFERROR(__xludf.DUMMYFUNCTION("""COMPUTED_VALUE"""),TRUE)</f>
        <v>1</v>
      </c>
      <c r="L127" s="37" t="str">
        <f>IFERROR(__xludf.DUMMYFUNCTION("""COMPUTED_VALUE"""),"")</f>
        <v/>
      </c>
      <c r="M127" s="37" t="str">
        <f>IFERROR(__xludf.DUMMYFUNCTION("""COMPUTED_VALUE"""),"")</f>
        <v/>
      </c>
      <c r="N127" s="40" t="str">
        <f>IFERROR(__xludf.DUMMYFUNCTION("""COMPUTED_VALUE"""),"")</f>
        <v/>
      </c>
      <c r="O127" s="39" t="str">
        <f>IFERROR(__xludf.DUMMYFUNCTION("""COMPUTED_VALUE"""),"")</f>
        <v/>
      </c>
      <c r="P127" s="39" t="str">
        <f>IFERROR(__xludf.DUMMYFUNCTION("""COMPUTED_VALUE"""),"")</f>
        <v/>
      </c>
      <c r="Q127" s="39" t="str">
        <f>IFERROR(__xludf.DUMMYFUNCTION("""COMPUTED_VALUE"""),"")</f>
        <v/>
      </c>
      <c r="R127" s="39" t="str">
        <f>IFERROR(__xludf.DUMMYFUNCTION("""COMPUTED_VALUE"""),"")</f>
        <v/>
      </c>
      <c r="S127" s="39" t="str">
        <f>IFERROR(__xludf.DUMMYFUNCTION("""COMPUTED_VALUE"""),"")</f>
        <v/>
      </c>
      <c r="T127" s="39" t="str">
        <f>IFERROR(__xludf.DUMMYFUNCTION("""COMPUTED_VALUE"""),"")</f>
        <v/>
      </c>
      <c r="U127" s="39" t="str">
        <f>IFERROR(__xludf.DUMMYFUNCTION("""COMPUTED_VALUE"""),"")</f>
        <v/>
      </c>
      <c r="V127" s="39" t="str">
        <f>IFERROR(__xludf.DUMMYFUNCTION("""COMPUTED_VALUE"""),"")</f>
        <v/>
      </c>
      <c r="W127" s="39" t="str">
        <f>IFERROR(__xludf.DUMMYFUNCTION("""COMPUTED_VALUE"""),"")</f>
        <v/>
      </c>
      <c r="X127" s="39" t="str">
        <f>IFERROR(__xludf.DUMMYFUNCTION("""COMPUTED_VALUE"""),"general_imp")</f>
        <v>general_imp</v>
      </c>
      <c r="Y127" s="39" t="str">
        <f>IFERROR(__xludf.DUMMYFUNCTION("""COMPUTED_VALUE"""),"Yes")</f>
        <v>Yes</v>
      </c>
      <c r="Z127" s="39" t="str">
        <f>IFERROR(__xludf.DUMMYFUNCTION("""COMPUTED_VALUE"""),"yes6_no0")</f>
        <v>yes6_no0</v>
      </c>
      <c r="AA127" s="39" t="str">
        <f>IFERROR(__xludf.DUMMYFUNCTION("""COMPUTED_VALUE"""),"yes6no00000")</f>
        <v>yes6no00000</v>
      </c>
      <c r="AB127" s="39" t="str">
        <f>IFERROR(__xludf.DUMMYFUNCTION("""COMPUTED_VALUE"""),"INTEGER_ZERO_OR_POSITIVE")</f>
        <v>INTEGER_ZERO_OR_POSITIVE</v>
      </c>
      <c r="AC127" s="39" t="str">
        <f>IFERROR(__xludf.DUMMYFUNCTION("""COMPUTED_VALUE"""),"")</f>
        <v/>
      </c>
      <c r="AD127" s="39" t="str">
        <f>IFERROR(__xludf.DUMMYFUNCTION("""COMPUTED_VALUE"""),"INTEGER_ZERO_OR_POSITIVE")</f>
        <v>INTEGER_ZERO_OR_POSITIVE</v>
      </c>
      <c r="AE127" s="39" t="str">
        <f>IFERROR(__xludf.DUMMYFUNCTION("""COMPUTED_VALUE"""),"SUM")</f>
        <v>SUM</v>
      </c>
      <c r="AF127" s="39" t="b">
        <f>IFERROR(__xludf.DUMMYFUNCTION("""COMPUTED_VALUE"""),TRUE)</f>
        <v>1</v>
      </c>
      <c r="AG127" s="39" t="str">
        <f>IFERROR(__xludf.DUMMYFUNCTION("""COMPUTED_VALUE"""),"")</f>
        <v/>
      </c>
      <c r="AH127" s="39"/>
      <c r="AI127" s="39"/>
      <c r="AJ127" s="39"/>
      <c r="AK127" s="39"/>
      <c r="AL127" s="39"/>
      <c r="AM127" s="39"/>
      <c r="AN127" s="39"/>
    </row>
    <row r="128" outlineLevel="1">
      <c r="A128" s="39" t="str">
        <f>IFERROR(__xludf.DUMMYFUNCTION("""COMPUTED_VALUE"""),"select_one yes6_no0")</f>
        <v>select_one yes6_no0</v>
      </c>
      <c r="B128" s="39" t="str">
        <f>IFERROR(__xludf.DUMMYFUNCTION("""COMPUTED_VALUE"""),"RespiRateCo")</f>
        <v>RespiRateCo</v>
      </c>
      <c r="C128" s="39" t="str">
        <f>IFERROR(__xludf.DUMMYFUNCTION("""COMPUTED_VALUE"""),"32. FIRST - COUNT RESPIRATION RATE (observe before touching child!!!) (if action taken on the three children = 6 pts, if not = 0)")</f>
        <v>32. FIRST - COUNT RESPIRATION RATE (observe before touching child!!!) (if action taken on the three children = 6 pts, if not = 0)</v>
      </c>
      <c r="D128" s="39" t="str">
        <f>IFERROR(__xludf.DUMMYFUNCTION("""COMPUTED_VALUE"""),"")</f>
        <v/>
      </c>
      <c r="E128" s="39" t="str">
        <f>IFERROR(__xludf.DUMMYFUNCTION("""COMPUTED_VALUE"""),"")</f>
        <v/>
      </c>
      <c r="F128" s="39">
        <f>IFERROR(__xludf.DUMMYFUNCTION("""COMPUTED_VALUE"""),128.0)</f>
        <v>128</v>
      </c>
      <c r="G128" s="39">
        <f>IFERROR(__xludf.DUMMYFUNCTION("""COMPUTED_VALUE"""),6.0)</f>
        <v>6</v>
      </c>
      <c r="H128" s="39">
        <f>IFERROR(__xludf.DUMMYFUNCTION("""COMPUTED_VALUE"""),11.0)</f>
        <v>11</v>
      </c>
      <c r="I128" s="39" t="str">
        <f>IFERROR(__xludf.DUMMYFUNCTION("""COMPUTED_VALUE"""),"")</f>
        <v/>
      </c>
      <c r="J128" s="39" t="str">
        <f>IFERROR(__xludf.DUMMYFUNCTION("""COMPUTED_VALUE"""),"")</f>
        <v/>
      </c>
      <c r="K128" s="39" t="b">
        <f>IFERROR(__xludf.DUMMYFUNCTION("""COMPUTED_VALUE"""),TRUE)</f>
        <v>1</v>
      </c>
      <c r="L128" s="37" t="str">
        <f>IFERROR(__xludf.DUMMYFUNCTION("""COMPUTED_VALUE"""),"")</f>
        <v/>
      </c>
      <c r="M128" s="37" t="str">
        <f>IFERROR(__xludf.DUMMYFUNCTION("""COMPUTED_VALUE"""),"")</f>
        <v/>
      </c>
      <c r="N128" s="40" t="str">
        <f>IFERROR(__xludf.DUMMYFUNCTION("""COMPUTED_VALUE"""),"")</f>
        <v/>
      </c>
      <c r="O128" s="39" t="str">
        <f>IFERROR(__xludf.DUMMYFUNCTION("""COMPUTED_VALUE"""),"")</f>
        <v/>
      </c>
      <c r="P128" s="39" t="str">
        <f>IFERROR(__xludf.DUMMYFUNCTION("""COMPUTED_VALUE"""),"")</f>
        <v/>
      </c>
      <c r="Q128" s="39" t="str">
        <f>IFERROR(__xludf.DUMMYFUNCTION("""COMPUTED_VALUE"""),"")</f>
        <v/>
      </c>
      <c r="R128" s="39" t="str">
        <f>IFERROR(__xludf.DUMMYFUNCTION("""COMPUTED_VALUE"""),"")</f>
        <v/>
      </c>
      <c r="S128" s="39" t="str">
        <f>IFERROR(__xludf.DUMMYFUNCTION("""COMPUTED_VALUE"""),"")</f>
        <v/>
      </c>
      <c r="T128" s="39" t="str">
        <f>IFERROR(__xludf.DUMMYFUNCTION("""COMPUTED_VALUE"""),"")</f>
        <v/>
      </c>
      <c r="U128" s="39" t="str">
        <f>IFERROR(__xludf.DUMMYFUNCTION("""COMPUTED_VALUE"""),"")</f>
        <v/>
      </c>
      <c r="V128" s="39" t="str">
        <f>IFERROR(__xludf.DUMMYFUNCTION("""COMPUTED_VALUE"""),"")</f>
        <v/>
      </c>
      <c r="W128" s="39" t="str">
        <f>IFERROR(__xludf.DUMMYFUNCTION("""COMPUTED_VALUE"""),"")</f>
        <v/>
      </c>
      <c r="X128" s="39" t="str">
        <f>IFERROR(__xludf.DUMMYFUNCTION("""COMPUTED_VALUE"""),"first_count")</f>
        <v>first_count</v>
      </c>
      <c r="Y128" s="39" t="str">
        <f>IFERROR(__xludf.DUMMYFUNCTION("""COMPUTED_VALUE"""),"Yes")</f>
        <v>Yes</v>
      </c>
      <c r="Z128" s="39" t="str">
        <f>IFERROR(__xludf.DUMMYFUNCTION("""COMPUTED_VALUE"""),"yes6_no0")</f>
        <v>yes6_no0</v>
      </c>
      <c r="AA128" s="39" t="str">
        <f>IFERROR(__xludf.DUMMYFUNCTION("""COMPUTED_VALUE"""),"yes6no00000")</f>
        <v>yes6no00000</v>
      </c>
      <c r="AB128" s="39" t="str">
        <f>IFERROR(__xludf.DUMMYFUNCTION("""COMPUTED_VALUE"""),"INTEGER_ZERO_OR_POSITIVE")</f>
        <v>INTEGER_ZERO_OR_POSITIVE</v>
      </c>
      <c r="AC128" s="39" t="str">
        <f>IFERROR(__xludf.DUMMYFUNCTION("""COMPUTED_VALUE"""),"")</f>
        <v/>
      </c>
      <c r="AD128" s="39" t="str">
        <f>IFERROR(__xludf.DUMMYFUNCTION("""COMPUTED_VALUE"""),"INTEGER_ZERO_OR_POSITIVE")</f>
        <v>INTEGER_ZERO_OR_POSITIVE</v>
      </c>
      <c r="AE128" s="39" t="str">
        <f>IFERROR(__xludf.DUMMYFUNCTION("""COMPUTED_VALUE"""),"SUM")</f>
        <v>SUM</v>
      </c>
      <c r="AF128" s="39" t="b">
        <f>IFERROR(__xludf.DUMMYFUNCTION("""COMPUTED_VALUE"""),TRUE)</f>
        <v>1</v>
      </c>
      <c r="AG128" s="39" t="str">
        <f>IFERROR(__xludf.DUMMYFUNCTION("""COMPUTED_VALUE"""),"")</f>
        <v/>
      </c>
      <c r="AH128" s="39"/>
      <c r="AI128" s="39"/>
      <c r="AJ128" s="39"/>
      <c r="AK128" s="39"/>
      <c r="AL128" s="39"/>
      <c r="AM128" s="39"/>
      <c r="AN128" s="39"/>
    </row>
    <row r="129">
      <c r="A129" s="39" t="str">
        <f>IFERROR(__xludf.DUMMYFUNCTION("""COMPUTED_VALUE"""),"select_one yes6_no0")</f>
        <v>select_one yes6_no0</v>
      </c>
      <c r="B129" s="39" t="str">
        <f>IFERROR(__xludf.DUMMYFUNCTION("""COMPUTED_VALUE"""),"TempMeasure")</f>
        <v>TempMeasure</v>
      </c>
      <c r="C129" s="39" t="str">
        <f>IFERROR(__xludf.DUMMYFUNCTION("""COMPUTED_VALUE"""),"33. Temperature (measure) (if taken on the three children = 6 pts, if not = 0)")</f>
        <v>33. Temperature (measure) (if taken on the three children = 6 pts, if not = 0)</v>
      </c>
      <c r="D129" s="39" t="str">
        <f>IFERROR(__xludf.DUMMYFUNCTION("""COMPUTED_VALUE"""),"")</f>
        <v/>
      </c>
      <c r="E129" s="39" t="str">
        <f>IFERROR(__xludf.DUMMYFUNCTION("""COMPUTED_VALUE"""),"")</f>
        <v/>
      </c>
      <c r="F129" s="39">
        <f>IFERROR(__xludf.DUMMYFUNCTION("""COMPUTED_VALUE"""),129.0)</f>
        <v>129</v>
      </c>
      <c r="G129" s="39">
        <f>IFERROR(__xludf.DUMMYFUNCTION("""COMPUTED_VALUE"""),6.0)</f>
        <v>6</v>
      </c>
      <c r="H129" s="39">
        <f>IFERROR(__xludf.DUMMYFUNCTION("""COMPUTED_VALUE"""),11.0)</f>
        <v>11</v>
      </c>
      <c r="I129" s="39" t="str">
        <f>IFERROR(__xludf.DUMMYFUNCTION("""COMPUTED_VALUE"""),"")</f>
        <v/>
      </c>
      <c r="J129" s="39" t="str">
        <f>IFERROR(__xludf.DUMMYFUNCTION("""COMPUTED_VALUE"""),"")</f>
        <v/>
      </c>
      <c r="K129" s="39" t="b">
        <f>IFERROR(__xludf.DUMMYFUNCTION("""COMPUTED_VALUE"""),TRUE)</f>
        <v>1</v>
      </c>
      <c r="L129" s="37" t="str">
        <f>IFERROR(__xludf.DUMMYFUNCTION("""COMPUTED_VALUE"""),"")</f>
        <v/>
      </c>
      <c r="M129" s="37" t="str">
        <f>IFERROR(__xludf.DUMMYFUNCTION("""COMPUTED_VALUE"""),"")</f>
        <v/>
      </c>
      <c r="N129" s="40" t="str">
        <f>IFERROR(__xludf.DUMMYFUNCTION("""COMPUTED_VALUE"""),"")</f>
        <v/>
      </c>
      <c r="O129" s="39" t="str">
        <f>IFERROR(__xludf.DUMMYFUNCTION("""COMPUTED_VALUE"""),"")</f>
        <v/>
      </c>
      <c r="P129" s="39" t="str">
        <f>IFERROR(__xludf.DUMMYFUNCTION("""COMPUTED_VALUE"""),"")</f>
        <v/>
      </c>
      <c r="Q129" s="39" t="str">
        <f>IFERROR(__xludf.DUMMYFUNCTION("""COMPUTED_VALUE"""),"")</f>
        <v/>
      </c>
      <c r="R129" s="39" t="str">
        <f>IFERROR(__xludf.DUMMYFUNCTION("""COMPUTED_VALUE"""),"")</f>
        <v/>
      </c>
      <c r="S129" s="39" t="str">
        <f>IFERROR(__xludf.DUMMYFUNCTION("""COMPUTED_VALUE"""),"")</f>
        <v/>
      </c>
      <c r="T129" s="39" t="str">
        <f>IFERROR(__xludf.DUMMYFUNCTION("""COMPUTED_VALUE"""),"")</f>
        <v/>
      </c>
      <c r="U129" s="39" t="str">
        <f>IFERROR(__xludf.DUMMYFUNCTION("""COMPUTED_VALUE"""),"")</f>
        <v/>
      </c>
      <c r="V129" s="39" t="str">
        <f>IFERROR(__xludf.DUMMYFUNCTION("""COMPUTED_VALUE"""),"")</f>
        <v/>
      </c>
      <c r="W129" s="39" t="str">
        <f>IFERROR(__xludf.DUMMYFUNCTION("""COMPUTED_VALUE"""),"")</f>
        <v/>
      </c>
      <c r="X129" s="39" t="str">
        <f>IFERROR(__xludf.DUMMYFUNCTION("""COMPUTED_VALUE"""),"temperature")</f>
        <v>temperature</v>
      </c>
      <c r="Y129" s="39" t="str">
        <f>IFERROR(__xludf.DUMMYFUNCTION("""COMPUTED_VALUE"""),"Yes")</f>
        <v>Yes</v>
      </c>
      <c r="Z129" s="39" t="str">
        <f>IFERROR(__xludf.DUMMYFUNCTION("""COMPUTED_VALUE"""),"yes6_no0")</f>
        <v>yes6_no0</v>
      </c>
      <c r="AA129" s="39" t="str">
        <f>IFERROR(__xludf.DUMMYFUNCTION("""COMPUTED_VALUE"""),"yes6no00000")</f>
        <v>yes6no00000</v>
      </c>
      <c r="AB129" s="39" t="str">
        <f>IFERROR(__xludf.DUMMYFUNCTION("""COMPUTED_VALUE"""),"INTEGER_ZERO_OR_POSITIVE")</f>
        <v>INTEGER_ZERO_OR_POSITIVE</v>
      </c>
      <c r="AC129" s="39" t="str">
        <f>IFERROR(__xludf.DUMMYFUNCTION("""COMPUTED_VALUE"""),"")</f>
        <v/>
      </c>
      <c r="AD129" s="39" t="str">
        <f>IFERROR(__xludf.DUMMYFUNCTION("""COMPUTED_VALUE"""),"INTEGER_ZERO_OR_POSITIVE")</f>
        <v>INTEGER_ZERO_OR_POSITIVE</v>
      </c>
      <c r="AE129" s="39" t="str">
        <f>IFERROR(__xludf.DUMMYFUNCTION("""COMPUTED_VALUE"""),"SUM")</f>
        <v>SUM</v>
      </c>
      <c r="AF129" s="39" t="b">
        <f>IFERROR(__xludf.DUMMYFUNCTION("""COMPUTED_VALUE"""),TRUE)</f>
        <v>1</v>
      </c>
      <c r="AG129" s="39" t="str">
        <f>IFERROR(__xludf.DUMMYFUNCTION("""COMPUTED_VALUE"""),"")</f>
        <v/>
      </c>
      <c r="AH129" s="39"/>
      <c r="AI129" s="39"/>
      <c r="AJ129" s="39"/>
      <c r="AK129" s="39"/>
      <c r="AL129" s="39"/>
      <c r="AM129" s="39"/>
      <c r="AN129" s="39"/>
    </row>
    <row r="130">
      <c r="A130" s="39" t="str">
        <f>IFERROR(__xludf.DUMMYFUNCTION("""COMPUTED_VALUE"""),"select_one yes6_no0")</f>
        <v>select_one yes6_no0</v>
      </c>
      <c r="B130" s="39" t="str">
        <f>IFERROR(__xludf.DUMMYFUNCTION("""COMPUTED_VALUE"""),"SkinPinchCh")</f>
        <v>SkinPinchCh</v>
      </c>
      <c r="C130" s="39" t="str">
        <f>IFERROR(__xludf.DUMMYFUNCTION("""COMPUTED_VALUE"""),"34. Skin pinch (in case of diarrhea) OR chest auscultation (in case of cough) (if carried out on the three children = 6 pts, if not = 0)")</f>
        <v>34. Skin pinch (in case of diarrhea) OR chest auscultation (in case of cough) (if carried out on the three children = 6 pts, if not = 0)</v>
      </c>
      <c r="D130" s="39" t="str">
        <f>IFERROR(__xludf.DUMMYFUNCTION("""COMPUTED_VALUE"""),"")</f>
        <v/>
      </c>
      <c r="E130" s="39" t="str">
        <f>IFERROR(__xludf.DUMMYFUNCTION("""COMPUTED_VALUE"""),"")</f>
        <v/>
      </c>
      <c r="F130" s="39">
        <f>IFERROR(__xludf.DUMMYFUNCTION("""COMPUTED_VALUE"""),130.0)</f>
        <v>130</v>
      </c>
      <c r="G130" s="39">
        <f>IFERROR(__xludf.DUMMYFUNCTION("""COMPUTED_VALUE"""),6.0)</f>
        <v>6</v>
      </c>
      <c r="H130" s="39">
        <f>IFERROR(__xludf.DUMMYFUNCTION("""COMPUTED_VALUE"""),11.0)</f>
        <v>11</v>
      </c>
      <c r="I130" s="39" t="str">
        <f>IFERROR(__xludf.DUMMYFUNCTION("""COMPUTED_VALUE"""),"")</f>
        <v/>
      </c>
      <c r="J130" s="39" t="str">
        <f>IFERROR(__xludf.DUMMYFUNCTION("""COMPUTED_VALUE"""),"")</f>
        <v/>
      </c>
      <c r="K130" s="39" t="b">
        <f>IFERROR(__xludf.DUMMYFUNCTION("""COMPUTED_VALUE"""),TRUE)</f>
        <v>1</v>
      </c>
      <c r="L130" s="37" t="str">
        <f>IFERROR(__xludf.DUMMYFUNCTION("""COMPUTED_VALUE"""),"")</f>
        <v/>
      </c>
      <c r="M130" s="37" t="str">
        <f>IFERROR(__xludf.DUMMYFUNCTION("""COMPUTED_VALUE"""),"")</f>
        <v/>
      </c>
      <c r="N130" s="40" t="str">
        <f>IFERROR(__xludf.DUMMYFUNCTION("""COMPUTED_VALUE"""),"")</f>
        <v/>
      </c>
      <c r="O130" s="39" t="str">
        <f>IFERROR(__xludf.DUMMYFUNCTION("""COMPUTED_VALUE"""),"")</f>
        <v/>
      </c>
      <c r="P130" s="39" t="str">
        <f>IFERROR(__xludf.DUMMYFUNCTION("""COMPUTED_VALUE"""),"")</f>
        <v/>
      </c>
      <c r="Q130" s="39" t="str">
        <f>IFERROR(__xludf.DUMMYFUNCTION("""COMPUTED_VALUE"""),"")</f>
        <v/>
      </c>
      <c r="R130" s="39" t="str">
        <f>IFERROR(__xludf.DUMMYFUNCTION("""COMPUTED_VALUE"""),"")</f>
        <v/>
      </c>
      <c r="S130" s="39" t="str">
        <f>IFERROR(__xludf.DUMMYFUNCTION("""COMPUTED_VALUE"""),"")</f>
        <v/>
      </c>
      <c r="T130" s="39" t="str">
        <f>IFERROR(__xludf.DUMMYFUNCTION("""COMPUTED_VALUE"""),"")</f>
        <v/>
      </c>
      <c r="U130" s="39" t="str">
        <f>IFERROR(__xludf.DUMMYFUNCTION("""COMPUTED_VALUE"""),"")</f>
        <v/>
      </c>
      <c r="V130" s="39" t="str">
        <f>IFERROR(__xludf.DUMMYFUNCTION("""COMPUTED_VALUE"""),"")</f>
        <v/>
      </c>
      <c r="W130" s="39" t="str">
        <f>IFERROR(__xludf.DUMMYFUNCTION("""COMPUTED_VALUE"""),"")</f>
        <v/>
      </c>
      <c r="X130" s="39" t="str">
        <f>IFERROR(__xludf.DUMMYFUNCTION("""COMPUTED_VALUE"""),"skin_pinch_")</f>
        <v>skin_pinch_</v>
      </c>
      <c r="Y130" s="39" t="str">
        <f>IFERROR(__xludf.DUMMYFUNCTION("""COMPUTED_VALUE"""),"Yes")</f>
        <v>Yes</v>
      </c>
      <c r="Z130" s="39" t="str">
        <f>IFERROR(__xludf.DUMMYFUNCTION("""COMPUTED_VALUE"""),"yes6_no0")</f>
        <v>yes6_no0</v>
      </c>
      <c r="AA130" s="39" t="str">
        <f>IFERROR(__xludf.DUMMYFUNCTION("""COMPUTED_VALUE"""),"yes6no00000")</f>
        <v>yes6no00000</v>
      </c>
      <c r="AB130" s="39" t="str">
        <f>IFERROR(__xludf.DUMMYFUNCTION("""COMPUTED_VALUE"""),"INTEGER_ZERO_OR_POSITIVE")</f>
        <v>INTEGER_ZERO_OR_POSITIVE</v>
      </c>
      <c r="AC130" s="39" t="str">
        <f>IFERROR(__xludf.DUMMYFUNCTION("""COMPUTED_VALUE"""),"")</f>
        <v/>
      </c>
      <c r="AD130" s="39" t="str">
        <f>IFERROR(__xludf.DUMMYFUNCTION("""COMPUTED_VALUE"""),"INTEGER_ZERO_OR_POSITIVE")</f>
        <v>INTEGER_ZERO_OR_POSITIVE</v>
      </c>
      <c r="AE130" s="39" t="str">
        <f>IFERROR(__xludf.DUMMYFUNCTION("""COMPUTED_VALUE"""),"SUM")</f>
        <v>SUM</v>
      </c>
      <c r="AF130" s="39" t="b">
        <f>IFERROR(__xludf.DUMMYFUNCTION("""COMPUTED_VALUE"""),TRUE)</f>
        <v>1</v>
      </c>
      <c r="AG130" s="39" t="str">
        <f>IFERROR(__xludf.DUMMYFUNCTION("""COMPUTED_VALUE"""),"")</f>
        <v/>
      </c>
      <c r="AH130" s="39"/>
      <c r="AI130" s="39"/>
      <c r="AJ130" s="39"/>
      <c r="AK130" s="39"/>
      <c r="AL130" s="39"/>
      <c r="AM130" s="39"/>
      <c r="AN130" s="39"/>
    </row>
    <row r="131" outlineLevel="1">
      <c r="A131" s="39" t="str">
        <f>IFERROR(__xludf.DUMMYFUNCTION("""COMPUTED_VALUE"""),"end_group")</f>
        <v>end_group</v>
      </c>
      <c r="B131" s="39" t="str">
        <f>IFERROR(__xludf.DUMMYFUNCTION("""COMPUTED_VALUE"""),"")</f>
        <v/>
      </c>
      <c r="C131" s="39" t="str">
        <f>IFERROR(__xludf.DUMMYFUNCTION("""COMPUTED_VALUE"""),"")</f>
        <v/>
      </c>
      <c r="D131" s="39" t="str">
        <f>IFERROR(__xludf.DUMMYFUNCTION("""COMPUTED_VALUE"""),"")</f>
        <v/>
      </c>
      <c r="E131" s="39" t="str">
        <f>IFERROR(__xludf.DUMMYFUNCTION("""COMPUTED_VALUE"""),"")</f>
        <v/>
      </c>
      <c r="F131" s="39">
        <f>IFERROR(__xludf.DUMMYFUNCTION("""COMPUTED_VALUE"""),131.0)</f>
        <v>131</v>
      </c>
      <c r="G131" s="39" t="str">
        <f>IFERROR(__xludf.DUMMYFUNCTION("""COMPUTED_VALUE"""),"")</f>
        <v/>
      </c>
      <c r="H131" s="39" t="str">
        <f>IFERROR(__xludf.DUMMYFUNCTION("""COMPUTED_VALUE"""),"")</f>
        <v/>
      </c>
      <c r="I131" s="39" t="str">
        <f>IFERROR(__xludf.DUMMYFUNCTION("""COMPUTED_VALUE"""),"")</f>
        <v/>
      </c>
      <c r="J131" s="39" t="str">
        <f>IFERROR(__xludf.DUMMYFUNCTION("""COMPUTED_VALUE"""),"")</f>
        <v/>
      </c>
      <c r="K131" s="39" t="str">
        <f>IFERROR(__xludf.DUMMYFUNCTION("""COMPUTED_VALUE"""),"")</f>
        <v/>
      </c>
      <c r="L131" s="37" t="str">
        <f>IFERROR(__xludf.DUMMYFUNCTION("""COMPUTED_VALUE"""),"")</f>
        <v/>
      </c>
      <c r="M131" s="37" t="str">
        <f>IFERROR(__xludf.DUMMYFUNCTION("""COMPUTED_VALUE"""),"")</f>
        <v/>
      </c>
      <c r="N131" s="40" t="str">
        <f>IFERROR(__xludf.DUMMYFUNCTION("""COMPUTED_VALUE"""),"")</f>
        <v/>
      </c>
      <c r="O131" s="39" t="str">
        <f>IFERROR(__xludf.DUMMYFUNCTION("""COMPUTED_VALUE"""),"")</f>
        <v/>
      </c>
      <c r="P131" s="39" t="str">
        <f>IFERROR(__xludf.DUMMYFUNCTION("""COMPUTED_VALUE"""),"")</f>
        <v/>
      </c>
      <c r="Q131" s="39" t="str">
        <f>IFERROR(__xludf.DUMMYFUNCTION("""COMPUTED_VALUE"""),"")</f>
        <v/>
      </c>
      <c r="R131" s="39" t="str">
        <f>IFERROR(__xludf.DUMMYFUNCTION("""COMPUTED_VALUE"""),"")</f>
        <v/>
      </c>
      <c r="S131" s="39" t="str">
        <f>IFERROR(__xludf.DUMMYFUNCTION("""COMPUTED_VALUE"""),"")</f>
        <v/>
      </c>
      <c r="T131" s="39" t="str">
        <f>IFERROR(__xludf.DUMMYFUNCTION("""COMPUTED_VALUE"""),"")</f>
        <v/>
      </c>
      <c r="U131" s="39" t="str">
        <f>IFERROR(__xludf.DUMMYFUNCTION("""COMPUTED_VALUE"""),"")</f>
        <v/>
      </c>
      <c r="V131" s="39" t="str">
        <f>IFERROR(__xludf.DUMMYFUNCTION("""COMPUTED_VALUE"""),"")</f>
        <v/>
      </c>
      <c r="W131" s="39" t="str">
        <f>IFERROR(__xludf.DUMMYFUNCTION("""COMPUTED_VALUE"""),"")</f>
        <v/>
      </c>
      <c r="X131" s="39" t="str">
        <f>IFERROR(__xludf.DUMMYFUNCTION("""COMPUTED_VALUE"""),"")</f>
        <v/>
      </c>
      <c r="Y131" s="39" t="str">
        <f>IFERROR(__xludf.DUMMYFUNCTION("""COMPUTED_VALUE"""),"No")</f>
        <v>No</v>
      </c>
      <c r="Z131" s="39" t="str">
        <f>IFERROR(__xludf.DUMMYFUNCTION("""COMPUTED_VALUE"""),"")</f>
        <v/>
      </c>
      <c r="AA131" s="39" t="str">
        <f>IFERROR(__xludf.DUMMYFUNCTION("""COMPUTED_VALUE"""),"")</f>
        <v/>
      </c>
      <c r="AB131" s="39" t="str">
        <f>IFERROR(__xludf.DUMMYFUNCTION("""COMPUTED_VALUE"""),"")</f>
        <v/>
      </c>
      <c r="AC131" s="39" t="str">
        <f>IFERROR(__xludf.DUMMYFUNCTION("""COMPUTED_VALUE"""),"")</f>
        <v/>
      </c>
      <c r="AD131" s="39" t="str">
        <f>IFERROR(__xludf.DUMMYFUNCTION("""COMPUTED_VALUE"""),"")</f>
        <v/>
      </c>
      <c r="AE131" s="39" t="str">
        <f>IFERROR(__xludf.DUMMYFUNCTION("""COMPUTED_VALUE"""),"")</f>
        <v/>
      </c>
      <c r="AF131" s="39" t="str">
        <f>IFERROR(__xludf.DUMMYFUNCTION("""COMPUTED_VALUE"""),"")</f>
        <v/>
      </c>
      <c r="AG131" s="39" t="str">
        <f>IFERROR(__xludf.DUMMYFUNCTION("""COMPUTED_VALUE"""),"")</f>
        <v/>
      </c>
      <c r="AH131" s="39"/>
      <c r="AI131" s="39"/>
      <c r="AJ131" s="39"/>
      <c r="AK131" s="39"/>
      <c r="AL131" s="39"/>
      <c r="AM131" s="39"/>
      <c r="AN131" s="39"/>
    </row>
    <row r="132" outlineLevel="1">
      <c r="A132" s="39" t="str">
        <f>IFERROR(__xludf.DUMMYFUNCTION("""COMPUTED_VALUE"""),"calculate")</f>
        <v>calculate</v>
      </c>
      <c r="B132" s="39" t="str">
        <f>IFERROR(__xludf.DUMMYFUNCTION("""COMPUTED_VALUE"""),"ConsulScore")</f>
        <v>ConsulScore</v>
      </c>
      <c r="C132" s="39" t="str">
        <f>IFERROR(__xludf.DUMMYFUNCTION("""COMPUTED_VALUE"""),"Consultation score")</f>
        <v>Consultation score</v>
      </c>
      <c r="D132" s="39" t="str">
        <f>IFERROR(__xludf.DUMMYFUNCTION("""COMPUTED_VALUE"""),"")</f>
        <v/>
      </c>
      <c r="E132" s="39" t="str">
        <f>IFERROR(__xludf.DUMMYFUNCTION("""COMPUTED_VALUE"""),"")</f>
        <v/>
      </c>
      <c r="F132" s="39">
        <f>IFERROR(__xludf.DUMMYFUNCTION("""COMPUTED_VALUE"""),132.0)</f>
        <v>132</v>
      </c>
      <c r="G132" s="39" t="str">
        <f>IFERROR(__xludf.DUMMYFUNCTION("""COMPUTED_VALUE"""),"")</f>
        <v/>
      </c>
      <c r="H132" s="39">
        <f>IFERROR(__xludf.DUMMYFUNCTION("""COMPUTED_VALUE"""),11.0)</f>
        <v>11</v>
      </c>
      <c r="I132" s="39" t="str">
        <f>IFERROR(__xludf.DUMMYFUNCTION("""COMPUTED_VALUE"""),"")</f>
        <v/>
      </c>
      <c r="J132" s="39" t="str">
        <f>IFERROR(__xludf.DUMMYFUNCTION("""COMPUTED_VALUE"""),"")</f>
        <v/>
      </c>
      <c r="K132" s="39" t="str">
        <f>IFERROR(__xludf.DUMMYFUNCTION("""COMPUTED_VALUE"""),"")</f>
        <v/>
      </c>
      <c r="L132" s="37" t="str">
        <f>IFERROR(__xludf.DUMMYFUNCTION("""COMPUTED_VALUE"""),"92-115")</f>
        <v>92-115</v>
      </c>
      <c r="M132" s="47" t="str">
        <f>IFERROR(__xludf.DUMMYFUNCTION("""COMPUTED_VALUE"""),"117,118,119,122,123,124,125,126,127,128")</f>
        <v>117,118,119,122,123,124,125,126,127,128</v>
      </c>
      <c r="N132" s="40" t="str">
        <f>IFERROR(__xludf.DUMMYFUNCTION("""COMPUTED_VALUE"""),"92,93,94,95,96,97,98,99,100,101,102,103,104,105,106,107,108,109,110,111,112,113,114,115,117,118,119,122,123,124,125,126,127,128")</f>
        <v>92,93,94,95,96,97,98,99,100,101,102,103,104,105,106,107,108,109,110,111,112,113,114,115,117,118,119,122,123,124,125,126,127,128</v>
      </c>
      <c r="O132" s="39" t="str">
        <f>IFERROR(__xludf.DUMMYFUNCTION("""COMPUTED_VALUE"""),"coalesce(${},0)+coalesce(${CuratConsul},0)+coalesce(${ConWaitArea},0)+coalesce(${UnitFeeDrug},0)+coalesce(${ExiWaitCard},0)+coalesce(${ConsulRoomC},0)+coalesce(${ConsulRoomL},0)+coalesce(${ConsulStaff},0)+coalesce(${StaffDressW},0)+coalesce(${NumbRegistr}"&amp;",0)+coalesce(${SerAvail247},0)+coalesce(${MalProcWall},0)+coalesce(${SimMalTreat},0)+coalesce(${WHOFLowDiag},0)+coalesce(${ARIProtocol},0)+coalesce(${WHOProcDiar},0)+coalesce(${DiarrProcAp},0)+coalesce(${PropConAnti},0)+coalesce(${MSFTreatGui},0)+coalesce"&amp;"(${KnwTubDang},0)+coalesce(${StethBPMach},0)+coalesce(${FuncThermAv},0)+coalesce(${FuncOtosAva},0)+coalesce(${ExamBedOPDC},0)+coalesce(${IntManChild},0)+coalesce(${NutristaWUC},0)+coalesce(${NutriStaUn5},0)+coalesce(${},0)+coalesce(${DirObs3Und5},0)+coale"&amp;"sce(${FeverPerInt},0)+coalesce(${CoughSinceW},0)+coalesce(${DiarSincOft},0)+coalesce(${GenImpressn},0)+coalesce(${RespiRateCo},0)")</f>
        <v>coalesce(${},0)+coalesce(${CuratConsul},0)+coalesce(${ConWaitArea},0)+coalesce(${UnitFeeDrug},0)+coalesce(${ExiWaitCard},0)+coalesce(${ConsulRoomC},0)+coalesce(${ConsulRoomL},0)+coalesce(${ConsulStaff},0)+coalesce(${StaffDressW},0)+coalesce(${NumbRegistr},0)+coalesce(${SerAvail247},0)+coalesce(${MalProcWall},0)+coalesce(${SimMalTreat},0)+coalesce(${WHOFLowDiag},0)+coalesce(${ARIProtocol},0)+coalesce(${WHOProcDiar},0)+coalesce(${DiarrProcAp},0)+coalesce(${PropConAnti},0)+coalesce(${MSFTreatGui},0)+coalesce(${KnwTubDang},0)+coalesce(${StethBPMach},0)+coalesce(${FuncThermAv},0)+coalesce(${FuncOtosAva},0)+coalesce(${ExamBedOPDC},0)+coalesce(${IntManChild},0)+coalesce(${NutristaWUC},0)+coalesce(${NutriStaUn5},0)+coalesce(${},0)+coalesce(${DirObs3Und5},0)+coalesce(${FeverPerInt},0)+coalesce(${CoughSinceW},0)+coalesce(${DiarSincOft},0)+coalesce(${GenImpressn},0)+coalesce(${RespiRateCo},0)</v>
      </c>
      <c r="P132" s="39" t="str">
        <f>IFERROR(__xludf.DUMMYFUNCTION("""COMPUTED_VALUE"""),"coalesce(${ConWaitArea},0)+coalesce(${UnitFeeDrug},0)+coalesce(${ExiWaitCard},0)+coalesce(${ConsulRoomC},0)+coalesce(${ConsulRoomL},0)+coalesce(${ConsulStaff},0)+coalesce(${StaffDressW},0)+coalesce(${NumbRegistr},0)+coalesce(${SerAvail247},0)+coalesce(${M"&amp;"alProcWall},0)+coalesce(${SimMalTreat},0)+coalesce(${WHOFLowDiag},0)+coalesce(${ARIProtocol},0)+coalesce(${WHOProcDiar},0)+coalesce(${DiarrProcAp},0)+coalesce(${PropConAnti},0)+coalesce(${MSFTreatGui},0)+coalesce(${KnwTubDang},0)+coalesce(${StethBPMach},0"&amp;")+coalesce(${FuncThermAv},0)+coalesce(${FuncOtosAva},0)+coalesce(${ExamBedOPDC},0)+coalesce(${WeighScaleF},0)+coalesce(${IntManChild},0)+coalesce(${NutriStaUn5},0)+coalesce(${NutriStaFem},0)+coalesce(${ScrenRecord},0)+coalesce(${FeverPerInt},0)+coalesce($"&amp;"{CoughSinceW},0)+coalesce(${DiarSincOft},0)+coalesce(${GenImpressn},0)+coalesce(${RespiRateCo},0)+coalesce(${TempMeasure},0)+coalesce(${SkinPinchCh},0)")</f>
        <v>coalesce(${ConWaitArea},0)+coalesce(${UnitFeeDrug},0)+coalesce(${ExiWaitCard},0)+coalesce(${ConsulRoomC},0)+coalesce(${ConsulRoomL},0)+coalesce(${ConsulStaff},0)+coalesce(${StaffDressW},0)+coalesce(${NumbRegistr},0)+coalesce(${SerAvail247},0)+coalesce(${MalProcWall},0)+coalesce(${SimMalTreat},0)+coalesce(${WHOFLowDiag},0)+coalesce(${ARIProtocol},0)+coalesce(${WHOProcDiar},0)+coalesce(${DiarrProcAp},0)+coalesce(${PropConAnti},0)+coalesce(${MSFTreatGui},0)+coalesce(${KnwTubDang},0)+coalesce(${StethBPMach},0)+coalesce(${FuncThermAv},0)+coalesce(${FuncOtosAva},0)+coalesce(${ExamBedOPDC},0)+coalesce(${WeighScaleF},0)+coalesce(${IntManChild},0)+coalesce(${NutriStaUn5},0)+coalesce(${NutriStaFem},0)+coalesce(${ScrenRecord},0)+coalesce(${FeverPerInt},0)+coalesce(${CoughSinceW},0)+coalesce(${DiarSincOft},0)+coalesce(${GenImpressn},0)+coalesce(${RespiRateCo},0)+coalesce(${TempMeasure},0)+coalesce(${SkinPinchCh},0)</v>
      </c>
      <c r="Q132" s="39" t="str">
        <f>IFERROR(__xludf.DUMMYFUNCTION("""COMPUTED_VALUE"""),"")</f>
        <v/>
      </c>
      <c r="R132" s="39" t="str">
        <f>IFERROR(__xludf.DUMMYFUNCTION("""COMPUTED_VALUE"""),"")</f>
        <v/>
      </c>
      <c r="S132" s="39" t="str">
        <f>IFERROR(__xludf.DUMMYFUNCTION("""COMPUTED_VALUE"""),"")</f>
        <v/>
      </c>
      <c r="T132" s="39" t="str">
        <f>IFERROR(__xludf.DUMMYFUNCTION("""COMPUTED_VALUE"""),"")</f>
        <v/>
      </c>
      <c r="U132" s="39" t="str">
        <f>IFERROR(__xludf.DUMMYFUNCTION("""COMPUTED_VALUE"""),"")</f>
        <v/>
      </c>
      <c r="V132" s="39" t="str">
        <f>IFERROR(__xludf.DUMMYFUNCTION("""COMPUTED_VALUE"""),"")</f>
        <v/>
      </c>
      <c r="W132" s="39" t="str">
        <f>IFERROR(__xludf.DUMMYFUNCTION("""COMPUTED_VALUE"""),"")</f>
        <v/>
      </c>
      <c r="X132" s="39" t="str">
        <f>IFERROR(__xludf.DUMMYFUNCTION("""COMPUTED_VALUE"""),"consultatio")</f>
        <v>consultatio</v>
      </c>
      <c r="Y132" s="39" t="str">
        <f>IFERROR(__xludf.DUMMYFUNCTION("""COMPUTED_VALUE"""),"Yes")</f>
        <v>Yes</v>
      </c>
      <c r="Z132" s="39" t="str">
        <f>IFERROR(__xludf.DUMMYFUNCTION("""COMPUTED_VALUE"""),"")</f>
        <v/>
      </c>
      <c r="AA132" s="39" t="str">
        <f>IFERROR(__xludf.DUMMYFUNCTION("""COMPUTED_VALUE"""),"")</f>
        <v/>
      </c>
      <c r="AB132" s="39" t="str">
        <f>IFERROR(__xludf.DUMMYFUNCTION("""COMPUTED_VALUE"""),"")</f>
        <v/>
      </c>
      <c r="AC132" s="39" t="str">
        <f>IFERROR(__xludf.DUMMYFUNCTION("""COMPUTED_VALUE"""),"NUMBER")</f>
        <v>NUMBER</v>
      </c>
      <c r="AD132" s="39" t="str">
        <f>IFERROR(__xludf.DUMMYFUNCTION("""COMPUTED_VALUE"""),"NUMBER")</f>
        <v>NUMBER</v>
      </c>
      <c r="AE132" s="39" t="str">
        <f>IFERROR(__xludf.DUMMYFUNCTION("""COMPUTED_VALUE"""),"SUM")</f>
        <v>SUM</v>
      </c>
      <c r="AF132" s="39" t="b">
        <f>IFERROR(__xludf.DUMMYFUNCTION("""COMPUTED_VALUE"""),TRUE)</f>
        <v>1</v>
      </c>
      <c r="AG132" s="39" t="str">
        <f>IFERROR(__xludf.DUMMYFUNCTION("""COMPUTED_VALUE"""),"")</f>
        <v/>
      </c>
      <c r="AH132" s="39"/>
      <c r="AI132" s="39"/>
      <c r="AJ132" s="39"/>
      <c r="AK132" s="39"/>
      <c r="AL132" s="39"/>
      <c r="AM132" s="39"/>
      <c r="AN132" s="39"/>
    </row>
    <row r="133" outlineLevel="1">
      <c r="A133" s="50" t="str">
        <f>IFERROR(__xludf.DUMMYFUNCTION("""COMPUTED_VALUE"""),"end_group")</f>
        <v>end_group</v>
      </c>
      <c r="B133" s="50" t="str">
        <f>IFERROR(__xludf.DUMMYFUNCTION("""COMPUTED_VALUE"""),"")</f>
        <v/>
      </c>
      <c r="C133" s="50" t="str">
        <f>IFERROR(__xludf.DUMMYFUNCTION("""COMPUTED_VALUE"""),"")</f>
        <v/>
      </c>
      <c r="D133" s="50" t="str">
        <f>IFERROR(__xludf.DUMMYFUNCTION("""COMPUTED_VALUE"""),"")</f>
        <v/>
      </c>
      <c r="E133" s="50" t="str">
        <f>IFERROR(__xludf.DUMMYFUNCTION("""COMPUTED_VALUE"""),"")</f>
        <v/>
      </c>
      <c r="F133" s="50">
        <f>IFERROR(__xludf.DUMMYFUNCTION("""COMPUTED_VALUE"""),133.0)</f>
        <v>133</v>
      </c>
      <c r="G133" s="50" t="str">
        <f>IFERROR(__xludf.DUMMYFUNCTION("""COMPUTED_VALUE"""),"")</f>
        <v/>
      </c>
      <c r="H133" s="50" t="str">
        <f>IFERROR(__xludf.DUMMYFUNCTION("""COMPUTED_VALUE"""),"")</f>
        <v/>
      </c>
      <c r="I133" s="50" t="str">
        <f>IFERROR(__xludf.DUMMYFUNCTION("""COMPUTED_VALUE"""),"")</f>
        <v/>
      </c>
      <c r="J133" s="50" t="str">
        <f>IFERROR(__xludf.DUMMYFUNCTION("""COMPUTED_VALUE"""),"")</f>
        <v/>
      </c>
      <c r="K133" s="50" t="str">
        <f>IFERROR(__xludf.DUMMYFUNCTION("""COMPUTED_VALUE"""),"")</f>
        <v/>
      </c>
      <c r="L133" s="37" t="str">
        <f>IFERROR(__xludf.DUMMYFUNCTION("""COMPUTED_VALUE"""),"")</f>
        <v/>
      </c>
      <c r="M133" s="37" t="str">
        <f>IFERROR(__xludf.DUMMYFUNCTION("""COMPUTED_VALUE"""),"")</f>
        <v/>
      </c>
      <c r="N133" s="51" t="str">
        <f>IFERROR(__xludf.DUMMYFUNCTION("""COMPUTED_VALUE"""),"")</f>
        <v/>
      </c>
      <c r="O133" s="50" t="str">
        <f>IFERROR(__xludf.DUMMYFUNCTION("""COMPUTED_VALUE"""),"")</f>
        <v/>
      </c>
      <c r="P133" s="50" t="str">
        <f>IFERROR(__xludf.DUMMYFUNCTION("""COMPUTED_VALUE"""),"")</f>
        <v/>
      </c>
      <c r="Q133" s="50" t="str">
        <f>IFERROR(__xludf.DUMMYFUNCTION("""COMPUTED_VALUE"""),"")</f>
        <v/>
      </c>
      <c r="R133" s="50" t="str">
        <f>IFERROR(__xludf.DUMMYFUNCTION("""COMPUTED_VALUE"""),"")</f>
        <v/>
      </c>
      <c r="S133" s="50" t="str">
        <f>IFERROR(__xludf.DUMMYFUNCTION("""COMPUTED_VALUE"""),"")</f>
        <v/>
      </c>
      <c r="T133" s="50" t="str">
        <f>IFERROR(__xludf.DUMMYFUNCTION("""COMPUTED_VALUE"""),"")</f>
        <v/>
      </c>
      <c r="U133" s="50" t="str">
        <f>IFERROR(__xludf.DUMMYFUNCTION("""COMPUTED_VALUE"""),"")</f>
        <v/>
      </c>
      <c r="V133" s="50" t="str">
        <f>IFERROR(__xludf.DUMMYFUNCTION("""COMPUTED_VALUE"""),"")</f>
        <v/>
      </c>
      <c r="W133" s="50" t="str">
        <f>IFERROR(__xludf.DUMMYFUNCTION("""COMPUTED_VALUE"""),"")</f>
        <v/>
      </c>
      <c r="X133" s="50" t="str">
        <f>IFERROR(__xludf.DUMMYFUNCTION("""COMPUTED_VALUE"""),"")</f>
        <v/>
      </c>
      <c r="Y133" s="50" t="str">
        <f>IFERROR(__xludf.DUMMYFUNCTION("""COMPUTED_VALUE"""),"No")</f>
        <v>No</v>
      </c>
      <c r="Z133" s="50" t="str">
        <f>IFERROR(__xludf.DUMMYFUNCTION("""COMPUTED_VALUE"""),"")</f>
        <v/>
      </c>
      <c r="AA133" s="50" t="str">
        <f>IFERROR(__xludf.DUMMYFUNCTION("""COMPUTED_VALUE"""),"")</f>
        <v/>
      </c>
      <c r="AB133" s="50" t="str">
        <f>IFERROR(__xludf.DUMMYFUNCTION("""COMPUTED_VALUE"""),"")</f>
        <v/>
      </c>
      <c r="AC133" s="50" t="str">
        <f>IFERROR(__xludf.DUMMYFUNCTION("""COMPUTED_VALUE"""),"")</f>
        <v/>
      </c>
      <c r="AD133" s="50" t="str">
        <f>IFERROR(__xludf.DUMMYFUNCTION("""COMPUTED_VALUE"""),"")</f>
        <v/>
      </c>
      <c r="AE133" s="50" t="str">
        <f>IFERROR(__xludf.DUMMYFUNCTION("""COMPUTED_VALUE"""),"")</f>
        <v/>
      </c>
      <c r="AF133" s="50" t="str">
        <f>IFERROR(__xludf.DUMMYFUNCTION("""COMPUTED_VALUE"""),"")</f>
        <v/>
      </c>
      <c r="AG133" s="50" t="str">
        <f>IFERROR(__xludf.DUMMYFUNCTION("""COMPUTED_VALUE"""),"")</f>
        <v/>
      </c>
      <c r="AH133" s="50"/>
      <c r="AI133" s="50"/>
      <c r="AJ133" s="50"/>
      <c r="AK133" s="50"/>
      <c r="AL133" s="50"/>
      <c r="AM133" s="50"/>
      <c r="AN133" s="50"/>
    </row>
    <row r="134" outlineLevel="1">
      <c r="A134" s="45" t="str">
        <f>IFERROR(__xludf.DUMMYFUNCTION("""COMPUTED_VALUE"""),"begin_group")</f>
        <v>begin_group</v>
      </c>
      <c r="B134" s="45" t="str">
        <f>IFERROR(__xludf.DUMMYFUNCTION("""COMPUTED_VALUE"""),"FamPlanning")</f>
        <v>FamPlanning</v>
      </c>
      <c r="C134" s="45" t="str">
        <f>IFERROR(__xludf.DUMMYFUNCTION("""COMPUTED_VALUE"""),"Section 7 Family Planning ")</f>
        <v>Section 7 Family Planning </v>
      </c>
      <c r="D134" s="45" t="str">
        <f>IFERROR(__xludf.DUMMYFUNCTION("""COMPUTED_VALUE"""),"")</f>
        <v/>
      </c>
      <c r="E134" s="45" t="str">
        <f>IFERROR(__xludf.DUMMYFUNCTION("""COMPUTED_VALUE"""),"")</f>
        <v/>
      </c>
      <c r="F134" s="45">
        <f>IFERROR(__xludf.DUMMYFUNCTION("""COMPUTED_VALUE"""),134.0)</f>
        <v>134</v>
      </c>
      <c r="G134" s="45" t="str">
        <f>IFERROR(__xludf.DUMMYFUNCTION("""COMPUTED_VALUE"""),"")</f>
        <v/>
      </c>
      <c r="H134" s="45">
        <f>IFERROR(__xludf.DUMMYFUNCTION("""COMPUTED_VALUE"""),11.0)</f>
        <v>11</v>
      </c>
      <c r="I134" s="45" t="str">
        <f>IFERROR(__xludf.DUMMYFUNCTION("""COMPUTED_VALUE"""),"")</f>
        <v/>
      </c>
      <c r="J134" s="45" t="str">
        <f>IFERROR(__xludf.DUMMYFUNCTION("""COMPUTED_VALUE"""),"field-list")</f>
        <v>field-list</v>
      </c>
      <c r="K134" s="45" t="str">
        <f>IFERROR(__xludf.DUMMYFUNCTION("""COMPUTED_VALUE"""),"")</f>
        <v/>
      </c>
      <c r="L134" s="37" t="str">
        <f>IFERROR(__xludf.DUMMYFUNCTION("""COMPUTED_VALUE"""),"")</f>
        <v/>
      </c>
      <c r="M134" s="37" t="str">
        <f>IFERROR(__xludf.DUMMYFUNCTION("""COMPUTED_VALUE"""),"")</f>
        <v/>
      </c>
      <c r="N134" s="46" t="str">
        <f>IFERROR(__xludf.DUMMYFUNCTION("""COMPUTED_VALUE"""),"")</f>
        <v/>
      </c>
      <c r="O134" s="45" t="str">
        <f>IFERROR(__xludf.DUMMYFUNCTION("""COMPUTED_VALUE"""),"")</f>
        <v/>
      </c>
      <c r="P134" s="45" t="str">
        <f>IFERROR(__xludf.DUMMYFUNCTION("""COMPUTED_VALUE"""),"")</f>
        <v/>
      </c>
      <c r="Q134" s="45" t="str">
        <f>IFERROR(__xludf.DUMMYFUNCTION("""COMPUTED_VALUE"""),"")</f>
        <v/>
      </c>
      <c r="R134" s="45" t="str">
        <f>IFERROR(__xludf.DUMMYFUNCTION("""COMPUTED_VALUE"""),"")</f>
        <v/>
      </c>
      <c r="S134" s="45" t="str">
        <f>IFERROR(__xludf.DUMMYFUNCTION("""COMPUTED_VALUE"""),"")</f>
        <v/>
      </c>
      <c r="T134" s="45" t="str">
        <f>IFERROR(__xludf.DUMMYFUNCTION("""COMPUTED_VALUE"""),"")</f>
        <v/>
      </c>
      <c r="U134" s="45" t="str">
        <f>IFERROR(__xludf.DUMMYFUNCTION("""COMPUTED_VALUE"""),"")</f>
        <v/>
      </c>
      <c r="V134" s="45" t="str">
        <f>IFERROR(__xludf.DUMMYFUNCTION("""COMPUTED_VALUE"""),"")</f>
        <v/>
      </c>
      <c r="W134" s="45" t="str">
        <f>IFERROR(__xludf.DUMMYFUNCTION("""COMPUTED_VALUE"""),"")</f>
        <v/>
      </c>
      <c r="X134" s="45" t="str">
        <f>IFERROR(__xludf.DUMMYFUNCTION("""COMPUTED_VALUE"""),"section_7_f")</f>
        <v>section_7_f</v>
      </c>
      <c r="Y134" s="45" t="str">
        <f>IFERROR(__xludf.DUMMYFUNCTION("""COMPUTED_VALUE"""),"No")</f>
        <v>No</v>
      </c>
      <c r="Z134" s="45" t="str">
        <f>IFERROR(__xludf.DUMMYFUNCTION("""COMPUTED_VALUE"""),"")</f>
        <v/>
      </c>
      <c r="AA134" s="45" t="str">
        <f>IFERROR(__xludf.DUMMYFUNCTION("""COMPUTED_VALUE"""),"")</f>
        <v/>
      </c>
      <c r="AB134" s="45" t="str">
        <f>IFERROR(__xludf.DUMMYFUNCTION("""COMPUTED_VALUE"""),"")</f>
        <v/>
      </c>
      <c r="AC134" s="45" t="str">
        <f>IFERROR(__xludf.DUMMYFUNCTION("""COMPUTED_VALUE"""),"")</f>
        <v/>
      </c>
      <c r="AD134" s="45" t="str">
        <f>IFERROR(__xludf.DUMMYFUNCTION("""COMPUTED_VALUE"""),"")</f>
        <v/>
      </c>
      <c r="AE134" s="45" t="str">
        <f>IFERROR(__xludf.DUMMYFUNCTION("""COMPUTED_VALUE"""),"")</f>
        <v/>
      </c>
      <c r="AF134" s="45" t="str">
        <f>IFERROR(__xludf.DUMMYFUNCTION("""COMPUTED_VALUE"""),"")</f>
        <v/>
      </c>
      <c r="AG134" s="45" t="str">
        <f>IFERROR(__xludf.DUMMYFUNCTION("""COMPUTED_VALUE"""),"")</f>
        <v/>
      </c>
      <c r="AH134" s="45"/>
      <c r="AI134" s="45"/>
      <c r="AJ134" s="45"/>
      <c r="AK134" s="45"/>
      <c r="AL134" s="45"/>
      <c r="AM134" s="45"/>
      <c r="AN134" s="45"/>
    </row>
    <row r="135" outlineLevel="1">
      <c r="A135" s="39" t="str">
        <f>IFERROR(__xludf.DUMMYFUNCTION("""COMPUTED_VALUE"""),"select_one yes2_no0")</f>
        <v>select_one yes2_no0</v>
      </c>
      <c r="B135" s="39" t="str">
        <f>IFERROR(__xludf.DUMMYFUNCTION("""COMPUTED_VALUE"""),"QualStaffFP")</f>
        <v>QualStaffFP</v>
      </c>
      <c r="C135" s="39" t="str">
        <f>IFERROR(__xludf.DUMMYFUNCTION("""COMPUTED_VALUE"""),"1. At least one qualified staff trained in Family Planning
 (check certificate: original or photocopy certified by the LGA)")</f>
        <v>1. At least one qualified staff trained in Family Planning
 (check certificate: original or photocopy certified by the LGA)</v>
      </c>
      <c r="D135" s="39" t="str">
        <f>IFERROR(__xludf.DUMMYFUNCTION("""COMPUTED_VALUE"""),"")</f>
        <v/>
      </c>
      <c r="E135" s="39" t="str">
        <f>IFERROR(__xludf.DUMMYFUNCTION("""COMPUTED_VALUE"""),"")</f>
        <v/>
      </c>
      <c r="F135" s="39">
        <f>IFERROR(__xludf.DUMMYFUNCTION("""COMPUTED_VALUE"""),135.0)</f>
        <v>135</v>
      </c>
      <c r="G135" s="39">
        <f>IFERROR(__xludf.DUMMYFUNCTION("""COMPUTED_VALUE"""),2.0)</f>
        <v>2</v>
      </c>
      <c r="H135" s="39">
        <f>IFERROR(__xludf.DUMMYFUNCTION("""COMPUTED_VALUE"""),11.0)</f>
        <v>11</v>
      </c>
      <c r="I135" s="39" t="str">
        <f>IFERROR(__xludf.DUMMYFUNCTION("""COMPUTED_VALUE"""),"")</f>
        <v/>
      </c>
      <c r="J135" s="39" t="str">
        <f>IFERROR(__xludf.DUMMYFUNCTION("""COMPUTED_VALUE"""),"")</f>
        <v/>
      </c>
      <c r="K135" s="39" t="b">
        <f>IFERROR(__xludf.DUMMYFUNCTION("""COMPUTED_VALUE"""),TRUE)</f>
        <v>1</v>
      </c>
      <c r="L135" s="37" t="str">
        <f>IFERROR(__xludf.DUMMYFUNCTION("""COMPUTED_VALUE"""),"")</f>
        <v/>
      </c>
      <c r="M135" s="37" t="str">
        <f>IFERROR(__xludf.DUMMYFUNCTION("""COMPUTED_VALUE"""),"")</f>
        <v/>
      </c>
      <c r="N135" s="40" t="str">
        <f>IFERROR(__xludf.DUMMYFUNCTION("""COMPUTED_VALUE"""),"")</f>
        <v/>
      </c>
      <c r="O135" s="39" t="str">
        <f>IFERROR(__xludf.DUMMYFUNCTION("""COMPUTED_VALUE"""),"")</f>
        <v/>
      </c>
      <c r="P135" s="39" t="str">
        <f>IFERROR(__xludf.DUMMYFUNCTION("""COMPUTED_VALUE"""),"")</f>
        <v/>
      </c>
      <c r="Q135" s="39" t="str">
        <f>IFERROR(__xludf.DUMMYFUNCTION("""COMPUTED_VALUE"""),"")</f>
        <v/>
      </c>
      <c r="R135" s="39" t="str">
        <f>IFERROR(__xludf.DUMMYFUNCTION("""COMPUTED_VALUE"""),"")</f>
        <v/>
      </c>
      <c r="S135" s="39" t="str">
        <f>IFERROR(__xludf.DUMMYFUNCTION("""COMPUTED_VALUE"""),"")</f>
        <v/>
      </c>
      <c r="T135" s="39" t="str">
        <f>IFERROR(__xludf.DUMMYFUNCTION("""COMPUTED_VALUE"""),"")</f>
        <v/>
      </c>
      <c r="U135" s="39" t="str">
        <f>IFERROR(__xludf.DUMMYFUNCTION("""COMPUTED_VALUE"""),"")</f>
        <v/>
      </c>
      <c r="V135" s="39" t="str">
        <f>IFERROR(__xludf.DUMMYFUNCTION("""COMPUTED_VALUE"""),"")</f>
        <v/>
      </c>
      <c r="W135" s="39" t="str">
        <f>IFERROR(__xludf.DUMMYFUNCTION("""COMPUTED_VALUE"""),"")</f>
        <v/>
      </c>
      <c r="X135" s="39" t="str">
        <f>IFERROR(__xludf.DUMMYFUNCTION("""COMPUTED_VALUE"""),"at_least_on")</f>
        <v>at_least_on</v>
      </c>
      <c r="Y135" s="39" t="str">
        <f>IFERROR(__xludf.DUMMYFUNCTION("""COMPUTED_VALUE"""),"Yes")</f>
        <v>Yes</v>
      </c>
      <c r="Z135" s="39" t="str">
        <f>IFERROR(__xludf.DUMMYFUNCTION("""COMPUTED_VALUE"""),"yes2_no0")</f>
        <v>yes2_no0</v>
      </c>
      <c r="AA135" s="39" t="str">
        <f>IFERROR(__xludf.DUMMYFUNCTION("""COMPUTED_VALUE"""),"yes2no00000")</f>
        <v>yes2no00000</v>
      </c>
      <c r="AB135" s="39" t="str">
        <f>IFERROR(__xludf.DUMMYFUNCTION("""COMPUTED_VALUE"""),"INTEGER_ZERO_OR_POSITIVE")</f>
        <v>INTEGER_ZERO_OR_POSITIVE</v>
      </c>
      <c r="AC135" s="39" t="str">
        <f>IFERROR(__xludf.DUMMYFUNCTION("""COMPUTED_VALUE"""),"")</f>
        <v/>
      </c>
      <c r="AD135" s="39" t="str">
        <f>IFERROR(__xludf.DUMMYFUNCTION("""COMPUTED_VALUE"""),"INTEGER_ZERO_OR_POSITIVE")</f>
        <v>INTEGER_ZERO_OR_POSITIVE</v>
      </c>
      <c r="AE135" s="39" t="str">
        <f>IFERROR(__xludf.DUMMYFUNCTION("""COMPUTED_VALUE"""),"SUM")</f>
        <v>SUM</v>
      </c>
      <c r="AF135" s="39" t="b">
        <f>IFERROR(__xludf.DUMMYFUNCTION("""COMPUTED_VALUE"""),TRUE)</f>
        <v>1</v>
      </c>
      <c r="AG135" s="39" t="str">
        <f>IFERROR(__xludf.DUMMYFUNCTION("""COMPUTED_VALUE"""),"Yes + Yes + Yes + Yes + Yes + Yes + Yes + Yes + Yes + Yes")</f>
        <v>Yes + Yes + Yes + Yes + Yes + Yes + Yes + Yes + Yes + Yes</v>
      </c>
      <c r="AH135" s="39"/>
      <c r="AI135" s="39"/>
      <c r="AJ135" s="39"/>
      <c r="AK135" s="39"/>
      <c r="AL135" s="39"/>
      <c r="AM135" s="39"/>
      <c r="AN135" s="39"/>
    </row>
    <row r="136" outlineLevel="1">
      <c r="A136" s="39" t="str">
        <f>IFERROR(__xludf.DUMMYFUNCTION("""COMPUTED_VALUE"""),"select_one yes2_no0")</f>
        <v>select_one yes2_no0</v>
      </c>
      <c r="B136" s="39" t="str">
        <f>IFERROR(__xludf.DUMMYFUNCTION("""COMPUTED_VALUE"""),"ConfConsulR")</f>
        <v>ConfConsulR</v>
      </c>
      <c r="C136" s="39" t="str">
        <f>IFERROR(__xludf.DUMMYFUNCTION("""COMPUTED_VALUE"""),"2. Confidentiality in consultation room assured")</f>
        <v>2. Confidentiality in consultation room assured</v>
      </c>
      <c r="D136" s="39" t="str">
        <f>IFERROR(__xludf.DUMMYFUNCTION("""COMPUTED_VALUE"""),"")</f>
        <v/>
      </c>
      <c r="E136" s="39" t="str">
        <f>IFERROR(__xludf.DUMMYFUNCTION("""COMPUTED_VALUE"""),"")</f>
        <v/>
      </c>
      <c r="F136" s="39">
        <f>IFERROR(__xludf.DUMMYFUNCTION("""COMPUTED_VALUE"""),136.0)</f>
        <v>136</v>
      </c>
      <c r="G136" s="39">
        <f>IFERROR(__xludf.DUMMYFUNCTION("""COMPUTED_VALUE"""),2.0)</f>
        <v>2</v>
      </c>
      <c r="H136" s="39">
        <f>IFERROR(__xludf.DUMMYFUNCTION("""COMPUTED_VALUE"""),11.0)</f>
        <v>11</v>
      </c>
      <c r="I136" s="39" t="str">
        <f>IFERROR(__xludf.DUMMYFUNCTION("""COMPUTED_VALUE"""),"Room with closed doors, curtains at windows or non transparent glass")</f>
        <v>Room with closed doors, curtains at windows or non transparent glass</v>
      </c>
      <c r="J136" s="39" t="str">
        <f>IFERROR(__xludf.DUMMYFUNCTION("""COMPUTED_VALUE"""),"")</f>
        <v/>
      </c>
      <c r="K136" s="39" t="b">
        <f>IFERROR(__xludf.DUMMYFUNCTION("""COMPUTED_VALUE"""),TRUE)</f>
        <v>1</v>
      </c>
      <c r="L136" s="37" t="str">
        <f>IFERROR(__xludf.DUMMYFUNCTION("""COMPUTED_VALUE"""),"")</f>
        <v/>
      </c>
      <c r="M136" s="37" t="str">
        <f>IFERROR(__xludf.DUMMYFUNCTION("""COMPUTED_VALUE"""),"")</f>
        <v/>
      </c>
      <c r="N136" s="40" t="str">
        <f>IFERROR(__xludf.DUMMYFUNCTION("""COMPUTED_VALUE"""),"")</f>
        <v/>
      </c>
      <c r="O136" s="39" t="str">
        <f>IFERROR(__xludf.DUMMYFUNCTION("""COMPUTED_VALUE"""),"")</f>
        <v/>
      </c>
      <c r="P136" s="39" t="str">
        <f>IFERROR(__xludf.DUMMYFUNCTION("""COMPUTED_VALUE"""),"")</f>
        <v/>
      </c>
      <c r="Q136" s="39" t="str">
        <f>IFERROR(__xludf.DUMMYFUNCTION("""COMPUTED_VALUE"""),"")</f>
        <v/>
      </c>
      <c r="R136" s="39" t="str">
        <f>IFERROR(__xludf.DUMMYFUNCTION("""COMPUTED_VALUE"""),"")</f>
        <v/>
      </c>
      <c r="S136" s="39" t="str">
        <f>IFERROR(__xludf.DUMMYFUNCTION("""COMPUTED_VALUE"""),"")</f>
        <v/>
      </c>
      <c r="T136" s="39" t="str">
        <f>IFERROR(__xludf.DUMMYFUNCTION("""COMPUTED_VALUE"""),"")</f>
        <v/>
      </c>
      <c r="U136" s="39" t="str">
        <f>IFERROR(__xludf.DUMMYFUNCTION("""COMPUTED_VALUE"""),"")</f>
        <v/>
      </c>
      <c r="V136" s="39" t="str">
        <f>IFERROR(__xludf.DUMMYFUNCTION("""COMPUTED_VALUE"""),"")</f>
        <v/>
      </c>
      <c r="W136" s="39" t="str">
        <f>IFERROR(__xludf.DUMMYFUNCTION("""COMPUTED_VALUE"""),"")</f>
        <v/>
      </c>
      <c r="X136" s="39" t="str">
        <f>IFERROR(__xludf.DUMMYFUNCTION("""COMPUTED_VALUE"""),"confidentia")</f>
        <v>confidentia</v>
      </c>
      <c r="Y136" s="39" t="str">
        <f>IFERROR(__xludf.DUMMYFUNCTION("""COMPUTED_VALUE"""),"Yes")</f>
        <v>Yes</v>
      </c>
      <c r="Z136" s="39" t="str">
        <f>IFERROR(__xludf.DUMMYFUNCTION("""COMPUTED_VALUE"""),"yes2_no0")</f>
        <v>yes2_no0</v>
      </c>
      <c r="AA136" s="39" t="str">
        <f>IFERROR(__xludf.DUMMYFUNCTION("""COMPUTED_VALUE"""),"yes2no00000")</f>
        <v>yes2no00000</v>
      </c>
      <c r="AB136" s="39" t="str">
        <f>IFERROR(__xludf.DUMMYFUNCTION("""COMPUTED_VALUE"""),"INTEGER_ZERO_OR_POSITIVE")</f>
        <v>INTEGER_ZERO_OR_POSITIVE</v>
      </c>
      <c r="AC136" s="39" t="str">
        <f>IFERROR(__xludf.DUMMYFUNCTION("""COMPUTED_VALUE"""),"")</f>
        <v/>
      </c>
      <c r="AD136" s="39" t="str">
        <f>IFERROR(__xludf.DUMMYFUNCTION("""COMPUTED_VALUE"""),"INTEGER_ZERO_OR_POSITIVE")</f>
        <v>INTEGER_ZERO_OR_POSITIVE</v>
      </c>
      <c r="AE136" s="39" t="str">
        <f>IFERROR(__xludf.DUMMYFUNCTION("""COMPUTED_VALUE"""),"SUM")</f>
        <v>SUM</v>
      </c>
      <c r="AF136" s="39" t="b">
        <f>IFERROR(__xludf.DUMMYFUNCTION("""COMPUTED_VALUE"""),TRUE)</f>
        <v>1</v>
      </c>
      <c r="AG136" s="39" t="str">
        <f>IFERROR(__xludf.DUMMYFUNCTION("""COMPUTED_VALUE"""),"")</f>
        <v/>
      </c>
      <c r="AH136" s="39"/>
      <c r="AI136" s="39"/>
      <c r="AJ136" s="39"/>
      <c r="AK136" s="39"/>
      <c r="AL136" s="39"/>
      <c r="AM136" s="39"/>
      <c r="AN136" s="39"/>
    </row>
    <row r="137" outlineLevel="1">
      <c r="A137" s="39" t="str">
        <f>IFERROR(__xludf.DUMMYFUNCTION("""COMPUTED_VALUE"""),"select_one yes2_no0")</f>
        <v>select_one yes2_no0</v>
      </c>
      <c r="B137" s="39" t="str">
        <f>IFERROR(__xludf.DUMMYFUNCTION("""COMPUTED_VALUE"""),"FPMethodVis")</f>
        <v>FPMethodVis</v>
      </c>
      <c r="C137" s="39" t="str">
        <f>IFERROR(__xludf.DUMMYFUNCTION("""COMPUTED_VALUE"""),"3. Family planning methods available and visible in demonstration box for potential users")</f>
        <v>3. Family planning methods available and visible in demonstration box for potential users</v>
      </c>
      <c r="D137" s="39" t="str">
        <f>IFERROR(__xludf.DUMMYFUNCTION("""COMPUTED_VALUE"""),"")</f>
        <v/>
      </c>
      <c r="E137" s="39" t="str">
        <f>IFERROR(__xludf.DUMMYFUNCTION("""COMPUTED_VALUE"""),"")</f>
        <v/>
      </c>
      <c r="F137" s="39">
        <f>IFERROR(__xludf.DUMMYFUNCTION("""COMPUTED_VALUE"""),137.0)</f>
        <v>137</v>
      </c>
      <c r="G137" s="39">
        <f>IFERROR(__xludf.DUMMYFUNCTION("""COMPUTED_VALUE"""),2.0)</f>
        <v>2</v>
      </c>
      <c r="H137" s="39">
        <f>IFERROR(__xludf.DUMMYFUNCTION("""COMPUTED_VALUE"""),11.0)</f>
        <v>11</v>
      </c>
      <c r="I137" s="39" t="str">
        <f>IFERROR(__xludf.DUMMYFUNCTION("""COMPUTED_VALUE"""),"Condoms; OCP; Injectable; Implant; IUD; are available in the demonstration box (all five items)                     
Penis model available on the desk; box with condoms available with at the least 50 condoms                        
")</f>
        <v>Condoms; OCP; Injectable; Implant; IUD; are available in the demonstration box (all five items)                     
Penis model available on the desk; box with condoms available with at the least 50 condoms                        
</v>
      </c>
      <c r="J137" s="39" t="str">
        <f>IFERROR(__xludf.DUMMYFUNCTION("""COMPUTED_VALUE"""),"")</f>
        <v/>
      </c>
      <c r="K137" s="39" t="b">
        <f>IFERROR(__xludf.DUMMYFUNCTION("""COMPUTED_VALUE"""),TRUE)</f>
        <v>1</v>
      </c>
      <c r="L137" s="37" t="str">
        <f>IFERROR(__xludf.DUMMYFUNCTION("""COMPUTED_VALUE"""),"")</f>
        <v/>
      </c>
      <c r="M137" s="37" t="str">
        <f>IFERROR(__xludf.DUMMYFUNCTION("""COMPUTED_VALUE"""),"")</f>
        <v/>
      </c>
      <c r="N137" s="40" t="str">
        <f>IFERROR(__xludf.DUMMYFUNCTION("""COMPUTED_VALUE"""),"")</f>
        <v/>
      </c>
      <c r="O137" s="39" t="str">
        <f>IFERROR(__xludf.DUMMYFUNCTION("""COMPUTED_VALUE"""),"")</f>
        <v/>
      </c>
      <c r="P137" s="39" t="str">
        <f>IFERROR(__xludf.DUMMYFUNCTION("""COMPUTED_VALUE"""),"")</f>
        <v/>
      </c>
      <c r="Q137" s="39" t="str">
        <f>IFERROR(__xludf.DUMMYFUNCTION("""COMPUTED_VALUE"""),"")</f>
        <v/>
      </c>
      <c r="R137" s="39" t="str">
        <f>IFERROR(__xludf.DUMMYFUNCTION("""COMPUTED_VALUE"""),"")</f>
        <v/>
      </c>
      <c r="S137" s="39" t="str">
        <f>IFERROR(__xludf.DUMMYFUNCTION("""COMPUTED_VALUE"""),"")</f>
        <v/>
      </c>
      <c r="T137" s="39" t="str">
        <f>IFERROR(__xludf.DUMMYFUNCTION("""COMPUTED_VALUE"""),"")</f>
        <v/>
      </c>
      <c r="U137" s="39" t="str">
        <f>IFERROR(__xludf.DUMMYFUNCTION("""COMPUTED_VALUE"""),"")</f>
        <v/>
      </c>
      <c r="V137" s="39" t="str">
        <f>IFERROR(__xludf.DUMMYFUNCTION("""COMPUTED_VALUE"""),"")</f>
        <v/>
      </c>
      <c r="W137" s="39" t="str">
        <f>IFERROR(__xludf.DUMMYFUNCTION("""COMPUTED_VALUE"""),"")</f>
        <v/>
      </c>
      <c r="X137" s="39" t="str">
        <f>IFERROR(__xludf.DUMMYFUNCTION("""COMPUTED_VALUE"""),"family_plan")</f>
        <v>family_plan</v>
      </c>
      <c r="Y137" s="39" t="str">
        <f>IFERROR(__xludf.DUMMYFUNCTION("""COMPUTED_VALUE"""),"Yes")</f>
        <v>Yes</v>
      </c>
      <c r="Z137" s="39" t="str">
        <f>IFERROR(__xludf.DUMMYFUNCTION("""COMPUTED_VALUE"""),"yes2_no0")</f>
        <v>yes2_no0</v>
      </c>
      <c r="AA137" s="39" t="str">
        <f>IFERROR(__xludf.DUMMYFUNCTION("""COMPUTED_VALUE"""),"yes2no00000")</f>
        <v>yes2no00000</v>
      </c>
      <c r="AB137" s="39" t="str">
        <f>IFERROR(__xludf.DUMMYFUNCTION("""COMPUTED_VALUE"""),"INTEGER_ZERO_OR_POSITIVE")</f>
        <v>INTEGER_ZERO_OR_POSITIVE</v>
      </c>
      <c r="AC137" s="39" t="str">
        <f>IFERROR(__xludf.DUMMYFUNCTION("""COMPUTED_VALUE"""),"")</f>
        <v/>
      </c>
      <c r="AD137" s="39" t="str">
        <f>IFERROR(__xludf.DUMMYFUNCTION("""COMPUTED_VALUE"""),"INTEGER_ZERO_OR_POSITIVE")</f>
        <v>INTEGER_ZERO_OR_POSITIVE</v>
      </c>
      <c r="AE137" s="39" t="str">
        <f>IFERROR(__xludf.DUMMYFUNCTION("""COMPUTED_VALUE"""),"SUM")</f>
        <v>SUM</v>
      </c>
      <c r="AF137" s="39" t="b">
        <f>IFERROR(__xludf.DUMMYFUNCTION("""COMPUTED_VALUE"""),TRUE)</f>
        <v>1</v>
      </c>
      <c r="AG137" s="39" t="str">
        <f>IFERROR(__xludf.DUMMYFUNCTION("""COMPUTED_VALUE"""),"")</f>
        <v/>
      </c>
      <c r="AH137" s="39"/>
      <c r="AI137" s="39"/>
      <c r="AJ137" s="39"/>
      <c r="AK137" s="39"/>
      <c r="AL137" s="39"/>
      <c r="AM137" s="39"/>
      <c r="AN137" s="39"/>
    </row>
    <row r="138" outlineLevel="1">
      <c r="A138" s="39" t="str">
        <f>IFERROR(__xludf.DUMMYFUNCTION("""COMPUTED_VALUE"""),"select_one yes1_no0")</f>
        <v>select_one yes1_no0</v>
      </c>
      <c r="B138" s="39" t="str">
        <f>IFERROR(__xludf.DUMMYFUNCTION("""COMPUTED_VALUE"""),"NumCliOralC")</f>
        <v>NumCliOralC</v>
      </c>
      <c r="C138" s="39" t="str">
        <f>IFERROR(__xludf.DUMMYFUNCTION("""COMPUTED_VALUE"""),"4. Can staff correctly calculates number of clients expected monthly for oral and injectable contraceptives?")</f>
        <v>4. Can staff correctly calculates number of clients expected monthly for oral and injectable contraceptives?</v>
      </c>
      <c r="D138" s="39" t="str">
        <f>IFERROR(__xludf.DUMMYFUNCTION("""COMPUTED_VALUE"""),"")</f>
        <v/>
      </c>
      <c r="E138" s="39" t="str">
        <f>IFERROR(__xludf.DUMMYFUNCTION("""COMPUTED_VALUE"""),"")</f>
        <v/>
      </c>
      <c r="F138" s="39">
        <f>IFERROR(__xludf.DUMMYFUNCTION("""COMPUTED_VALUE"""),138.0)</f>
        <v>138</v>
      </c>
      <c r="G138" s="39">
        <f>IFERROR(__xludf.DUMMYFUNCTION("""COMPUTED_VALUE"""),1.0)</f>
        <v>1</v>
      </c>
      <c r="H138" s="39">
        <f>IFERROR(__xludf.DUMMYFUNCTION("""COMPUTED_VALUE"""),11.0)</f>
        <v>11</v>
      </c>
      <c r="I138" s="39" t="str">
        <f>IFERROR(__xludf.DUMMYFUNCTION("""COMPUTED_VALUE"""),"2 * average monthly consumption (total yearly consumption/12) to calculate the security stock for Oral and injectable contraceptives.")</f>
        <v>2 * average monthly consumption (total yearly consumption/12) to calculate the security stock for Oral and injectable contraceptives.</v>
      </c>
      <c r="J138" s="39" t="str">
        <f>IFERROR(__xludf.DUMMYFUNCTION("""COMPUTED_VALUE"""),"")</f>
        <v/>
      </c>
      <c r="K138" s="39" t="b">
        <f>IFERROR(__xludf.DUMMYFUNCTION("""COMPUTED_VALUE"""),TRUE)</f>
        <v>1</v>
      </c>
      <c r="L138" s="37" t="str">
        <f>IFERROR(__xludf.DUMMYFUNCTION("""COMPUTED_VALUE"""),"")</f>
        <v/>
      </c>
      <c r="M138" s="37" t="str">
        <f>IFERROR(__xludf.DUMMYFUNCTION("""COMPUTED_VALUE"""),"")</f>
        <v/>
      </c>
      <c r="N138" s="40" t="str">
        <f>IFERROR(__xludf.DUMMYFUNCTION("""COMPUTED_VALUE"""),"")</f>
        <v/>
      </c>
      <c r="O138" s="39" t="str">
        <f>IFERROR(__xludf.DUMMYFUNCTION("""COMPUTED_VALUE"""),"")</f>
        <v/>
      </c>
      <c r="P138" s="39" t="str">
        <f>IFERROR(__xludf.DUMMYFUNCTION("""COMPUTED_VALUE"""),"")</f>
        <v/>
      </c>
      <c r="Q138" s="39" t="str">
        <f>IFERROR(__xludf.DUMMYFUNCTION("""COMPUTED_VALUE"""),"")</f>
        <v/>
      </c>
      <c r="R138" s="39" t="str">
        <f>IFERROR(__xludf.DUMMYFUNCTION("""COMPUTED_VALUE"""),"")</f>
        <v/>
      </c>
      <c r="S138" s="39" t="str">
        <f>IFERROR(__xludf.DUMMYFUNCTION("""COMPUTED_VALUE"""),"")</f>
        <v/>
      </c>
      <c r="T138" s="39" t="str">
        <f>IFERROR(__xludf.DUMMYFUNCTION("""COMPUTED_VALUE"""),"")</f>
        <v/>
      </c>
      <c r="U138" s="39" t="str">
        <f>IFERROR(__xludf.DUMMYFUNCTION("""COMPUTED_VALUE"""),"")</f>
        <v/>
      </c>
      <c r="V138" s="39" t="str">
        <f>IFERROR(__xludf.DUMMYFUNCTION("""COMPUTED_VALUE"""),"")</f>
        <v/>
      </c>
      <c r="W138" s="39" t="str">
        <f>IFERROR(__xludf.DUMMYFUNCTION("""COMPUTED_VALUE"""),"")</f>
        <v/>
      </c>
      <c r="X138" s="39" t="str">
        <f>IFERROR(__xludf.DUMMYFUNCTION("""COMPUTED_VALUE"""),"can_staff_c")</f>
        <v>can_staff_c</v>
      </c>
      <c r="Y138" s="39" t="str">
        <f>IFERROR(__xludf.DUMMYFUNCTION("""COMPUTED_VALUE"""),"Yes")</f>
        <v>Yes</v>
      </c>
      <c r="Z138" s="39" t="str">
        <f>IFERROR(__xludf.DUMMYFUNCTION("""COMPUTED_VALUE"""),"yes1_no0")</f>
        <v>yes1_no0</v>
      </c>
      <c r="AA138" s="39" t="str">
        <f>IFERROR(__xludf.DUMMYFUNCTION("""COMPUTED_VALUE"""),"yes1no00000")</f>
        <v>yes1no00000</v>
      </c>
      <c r="AB138" s="39" t="str">
        <f>IFERROR(__xludf.DUMMYFUNCTION("""COMPUTED_VALUE"""),"INTEGER_ZERO_OR_POSITIVE")</f>
        <v>INTEGER_ZERO_OR_POSITIVE</v>
      </c>
      <c r="AC138" s="39" t="str">
        <f>IFERROR(__xludf.DUMMYFUNCTION("""COMPUTED_VALUE"""),"")</f>
        <v/>
      </c>
      <c r="AD138" s="39" t="str">
        <f>IFERROR(__xludf.DUMMYFUNCTION("""COMPUTED_VALUE"""),"INTEGER_ZERO_OR_POSITIVE")</f>
        <v>INTEGER_ZERO_OR_POSITIVE</v>
      </c>
      <c r="AE138" s="39" t="str">
        <f>IFERROR(__xludf.DUMMYFUNCTION("""COMPUTED_VALUE"""),"SUM")</f>
        <v>SUM</v>
      </c>
      <c r="AF138" s="39" t="b">
        <f>IFERROR(__xludf.DUMMYFUNCTION("""COMPUTED_VALUE"""),TRUE)</f>
        <v>1</v>
      </c>
      <c r="AG138" s="39" t="str">
        <f>IFERROR(__xludf.DUMMYFUNCTION("""COMPUTED_VALUE"""),"")</f>
        <v/>
      </c>
      <c r="AH138" s="39"/>
      <c r="AI138" s="39"/>
      <c r="AJ138" s="39"/>
      <c r="AK138" s="39"/>
      <c r="AL138" s="39"/>
      <c r="AM138" s="39"/>
      <c r="AN138" s="39"/>
    </row>
    <row r="139" outlineLevel="1">
      <c r="A139" s="39" t="str">
        <f>IFERROR(__xludf.DUMMYFUNCTION("""COMPUTED_VALUE"""),"select_one yes3_no0")</f>
        <v>select_one yes3_no0</v>
      </c>
      <c r="B139" s="39" t="str">
        <f>IFERROR(__xludf.DUMMYFUNCTION("""COMPUTED_VALUE"""),"BizPlaFPStr")</f>
        <v>BizPlaFPStr</v>
      </c>
      <c r="C139" s="39" t="str">
        <f>IFERROR(__xludf.DUMMYFUNCTION("""COMPUTED_VALUE"""),"5. Does business plan contain strategy to achieve FP targets?")</f>
        <v>5. Does business plan contain strategy to achieve FP targets?</v>
      </c>
      <c r="D139" s="39" t="str">
        <f>IFERROR(__xludf.DUMMYFUNCTION("""COMPUTED_VALUE"""),"")</f>
        <v/>
      </c>
      <c r="E139" s="39" t="str">
        <f>IFERROR(__xludf.DUMMYFUNCTION("""COMPUTED_VALUE"""),"")</f>
        <v/>
      </c>
      <c r="F139" s="39">
        <f>IFERROR(__xludf.DUMMYFUNCTION("""COMPUTED_VALUE"""),139.0)</f>
        <v>139</v>
      </c>
      <c r="G139" s="39">
        <f>IFERROR(__xludf.DUMMYFUNCTION("""COMPUTED_VALUE"""),3.0)</f>
        <v>3</v>
      </c>
      <c r="H139" s="39">
        <f>IFERROR(__xludf.DUMMYFUNCTION("""COMPUTED_VALUE"""),11.0)</f>
        <v>11</v>
      </c>
      <c r="I139" s="39" t="str">
        <f>IFERROR(__xludf.DUMMYFUNCTION("""COMPUTED_VALUE"""),"Collaboration with public sector, private sector and social marketing, mobile strategies, advocacy among local leaders etc. (explicit mention in the BP)
Involvement of HF staff in strategies (explicit mention of this in the BP)			
")</f>
        <v>Collaboration with public sector, private sector and social marketing, mobile strategies, advocacy among local leaders etc. (explicit mention in the BP)
Involvement of HF staff in strategies (explicit mention of this in the BP)			
</v>
      </c>
      <c r="J139" s="39" t="str">
        <f>IFERROR(__xludf.DUMMYFUNCTION("""COMPUTED_VALUE"""),"")</f>
        <v/>
      </c>
      <c r="K139" s="39" t="b">
        <f>IFERROR(__xludf.DUMMYFUNCTION("""COMPUTED_VALUE"""),TRUE)</f>
        <v>1</v>
      </c>
      <c r="L139" s="37" t="str">
        <f>IFERROR(__xludf.DUMMYFUNCTION("""COMPUTED_VALUE"""),"")</f>
        <v/>
      </c>
      <c r="M139" s="37" t="str">
        <f>IFERROR(__xludf.DUMMYFUNCTION("""COMPUTED_VALUE"""),"")</f>
        <v/>
      </c>
      <c r="N139" s="40" t="str">
        <f>IFERROR(__xludf.DUMMYFUNCTION("""COMPUTED_VALUE"""),"")</f>
        <v/>
      </c>
      <c r="O139" s="39" t="str">
        <f>IFERROR(__xludf.DUMMYFUNCTION("""COMPUTED_VALUE"""),"")</f>
        <v/>
      </c>
      <c r="P139" s="39" t="str">
        <f>IFERROR(__xludf.DUMMYFUNCTION("""COMPUTED_VALUE"""),"")</f>
        <v/>
      </c>
      <c r="Q139" s="39" t="str">
        <f>IFERROR(__xludf.DUMMYFUNCTION("""COMPUTED_VALUE"""),"")</f>
        <v/>
      </c>
      <c r="R139" s="39" t="str">
        <f>IFERROR(__xludf.DUMMYFUNCTION("""COMPUTED_VALUE"""),"")</f>
        <v/>
      </c>
      <c r="S139" s="39" t="str">
        <f>IFERROR(__xludf.DUMMYFUNCTION("""COMPUTED_VALUE"""),"")</f>
        <v/>
      </c>
      <c r="T139" s="39" t="str">
        <f>IFERROR(__xludf.DUMMYFUNCTION("""COMPUTED_VALUE"""),"")</f>
        <v/>
      </c>
      <c r="U139" s="39" t="str">
        <f>IFERROR(__xludf.DUMMYFUNCTION("""COMPUTED_VALUE"""),"")</f>
        <v/>
      </c>
      <c r="V139" s="39" t="str">
        <f>IFERROR(__xludf.DUMMYFUNCTION("""COMPUTED_VALUE"""),"")</f>
        <v/>
      </c>
      <c r="W139" s="39" t="str">
        <f>IFERROR(__xludf.DUMMYFUNCTION("""COMPUTED_VALUE"""),"")</f>
        <v/>
      </c>
      <c r="X139" s="39" t="str">
        <f>IFERROR(__xludf.DUMMYFUNCTION("""COMPUTED_VALUE"""),"does_busine")</f>
        <v>does_busine</v>
      </c>
      <c r="Y139" s="39" t="str">
        <f>IFERROR(__xludf.DUMMYFUNCTION("""COMPUTED_VALUE"""),"Yes")</f>
        <v>Yes</v>
      </c>
      <c r="Z139" s="39" t="str">
        <f>IFERROR(__xludf.DUMMYFUNCTION("""COMPUTED_VALUE"""),"yes3_no0")</f>
        <v>yes3_no0</v>
      </c>
      <c r="AA139" s="39" t="str">
        <f>IFERROR(__xludf.DUMMYFUNCTION("""COMPUTED_VALUE"""),"yes3no00000")</f>
        <v>yes3no00000</v>
      </c>
      <c r="AB139" s="39" t="str">
        <f>IFERROR(__xludf.DUMMYFUNCTION("""COMPUTED_VALUE"""),"INTEGER_ZERO_OR_POSITIVE")</f>
        <v>INTEGER_ZERO_OR_POSITIVE</v>
      </c>
      <c r="AC139" s="39" t="str">
        <f>IFERROR(__xludf.DUMMYFUNCTION("""COMPUTED_VALUE"""),"")</f>
        <v/>
      </c>
      <c r="AD139" s="39" t="str">
        <f>IFERROR(__xludf.DUMMYFUNCTION("""COMPUTED_VALUE"""),"INTEGER_ZERO_OR_POSITIVE")</f>
        <v>INTEGER_ZERO_OR_POSITIVE</v>
      </c>
      <c r="AE139" s="39" t="str">
        <f>IFERROR(__xludf.DUMMYFUNCTION("""COMPUTED_VALUE"""),"SUM")</f>
        <v>SUM</v>
      </c>
      <c r="AF139" s="39" t="b">
        <f>IFERROR(__xludf.DUMMYFUNCTION("""COMPUTED_VALUE"""),TRUE)</f>
        <v>1</v>
      </c>
      <c r="AG139" s="39" t="str">
        <f>IFERROR(__xludf.DUMMYFUNCTION("""COMPUTED_VALUE"""),"")</f>
        <v/>
      </c>
      <c r="AH139" s="39"/>
      <c r="AI139" s="39"/>
      <c r="AJ139" s="39"/>
      <c r="AK139" s="39"/>
      <c r="AL139" s="39"/>
      <c r="AM139" s="39"/>
      <c r="AN139" s="39"/>
    </row>
    <row r="140" outlineLevel="1">
      <c r="A140" s="39" t="str">
        <f>IFERROR(__xludf.DUMMYFUNCTION("""COMPUTED_VALUE"""),"select_one yes2_no0")</f>
        <v>select_one yes2_no0</v>
      </c>
      <c r="B140" s="39" t="str">
        <f>IFERROR(__xludf.DUMMYFUNCTION("""COMPUTED_VALUE"""),"StockInjCon")</f>
        <v>StockInjCon</v>
      </c>
      <c r="C140" s="39" t="str">
        <f>IFERROR(__xludf.DUMMYFUNCTION("""COMPUTED_VALUE"""),"6. Is security stock of oral and injectable contraceptives adequate?")</f>
        <v>6. Is security stock of oral and injectable contraceptives adequate?</v>
      </c>
      <c r="D140" s="39" t="str">
        <f>IFERROR(__xludf.DUMMYFUNCTION("""COMPUTED_VALUE"""),"")</f>
        <v/>
      </c>
      <c r="E140" s="39" t="str">
        <f>IFERROR(__xludf.DUMMYFUNCTION("""COMPUTED_VALUE"""),"")</f>
        <v/>
      </c>
      <c r="F140" s="39">
        <f>IFERROR(__xludf.DUMMYFUNCTION("""COMPUTED_VALUE"""),140.0)</f>
        <v>140</v>
      </c>
      <c r="G140" s="39">
        <f>IFERROR(__xludf.DUMMYFUNCTION("""COMPUTED_VALUE"""),2.0)</f>
        <v>2</v>
      </c>
      <c r="H140" s="39">
        <f>IFERROR(__xludf.DUMMYFUNCTION("""COMPUTED_VALUE"""),11.0)</f>
        <v>11</v>
      </c>
      <c r="I140" s="39" t="str">
        <f>IFERROR(__xludf.DUMMYFUNCTION("""COMPUTED_VALUE"""),"For example for 10.0000 pop (direct catchment population of the OPD) 84 doses of oral (3 month cycles) and injectable methods combined. Total number of women of child bearing age (15 - 49) - 22.5% times unmet need 25% divided by 12 (months) times 2 months"&amp;" (min supply) =&gt; result 84 doses). Note that each dose is for 3 months")</f>
        <v>For example for 10.0000 pop (direct catchment population of the OPD) 84 doses of oral (3 month cycles) and injectable methods combined. Total number of women of child bearing age (15 - 49) - 22.5% times unmet need 25% divided by 12 (months) times 2 months (min supply) =&gt; result 84 doses). Note that each dose is for 3 months</v>
      </c>
      <c r="J140" s="39" t="str">
        <f>IFERROR(__xludf.DUMMYFUNCTION("""COMPUTED_VALUE"""),"")</f>
        <v/>
      </c>
      <c r="K140" s="39" t="b">
        <f>IFERROR(__xludf.DUMMYFUNCTION("""COMPUTED_VALUE"""),TRUE)</f>
        <v>1</v>
      </c>
      <c r="L140" s="37" t="str">
        <f>IFERROR(__xludf.DUMMYFUNCTION("""COMPUTED_VALUE"""),"")</f>
        <v/>
      </c>
      <c r="M140" s="37" t="str">
        <f>IFERROR(__xludf.DUMMYFUNCTION("""COMPUTED_VALUE"""),"")</f>
        <v/>
      </c>
      <c r="N140" s="40" t="str">
        <f>IFERROR(__xludf.DUMMYFUNCTION("""COMPUTED_VALUE"""),"")</f>
        <v/>
      </c>
      <c r="O140" s="39" t="str">
        <f>IFERROR(__xludf.DUMMYFUNCTION("""COMPUTED_VALUE"""),"")</f>
        <v/>
      </c>
      <c r="P140" s="39" t="str">
        <f>IFERROR(__xludf.DUMMYFUNCTION("""COMPUTED_VALUE"""),"")</f>
        <v/>
      </c>
      <c r="Q140" s="39" t="str">
        <f>IFERROR(__xludf.DUMMYFUNCTION("""COMPUTED_VALUE"""),"")</f>
        <v/>
      </c>
      <c r="R140" s="39" t="str">
        <f>IFERROR(__xludf.DUMMYFUNCTION("""COMPUTED_VALUE"""),"")</f>
        <v/>
      </c>
      <c r="S140" s="39" t="str">
        <f>IFERROR(__xludf.DUMMYFUNCTION("""COMPUTED_VALUE"""),"")</f>
        <v/>
      </c>
      <c r="T140" s="39" t="str">
        <f>IFERROR(__xludf.DUMMYFUNCTION("""COMPUTED_VALUE"""),"")</f>
        <v/>
      </c>
      <c r="U140" s="39" t="str">
        <f>IFERROR(__xludf.DUMMYFUNCTION("""COMPUTED_VALUE"""),"")</f>
        <v/>
      </c>
      <c r="V140" s="39" t="str">
        <f>IFERROR(__xludf.DUMMYFUNCTION("""COMPUTED_VALUE"""),"")</f>
        <v/>
      </c>
      <c r="W140" s="39" t="str">
        <f>IFERROR(__xludf.DUMMYFUNCTION("""COMPUTED_VALUE"""),"")</f>
        <v/>
      </c>
      <c r="X140" s="39" t="str">
        <f>IFERROR(__xludf.DUMMYFUNCTION("""COMPUTED_VALUE"""),"is_security")</f>
        <v>is_security</v>
      </c>
      <c r="Y140" s="39" t="str">
        <f>IFERROR(__xludf.DUMMYFUNCTION("""COMPUTED_VALUE"""),"Yes")</f>
        <v>Yes</v>
      </c>
      <c r="Z140" s="39" t="str">
        <f>IFERROR(__xludf.DUMMYFUNCTION("""COMPUTED_VALUE"""),"yes2_no0")</f>
        <v>yes2_no0</v>
      </c>
      <c r="AA140" s="39" t="str">
        <f>IFERROR(__xludf.DUMMYFUNCTION("""COMPUTED_VALUE"""),"yes2no00000")</f>
        <v>yes2no00000</v>
      </c>
      <c r="AB140" s="39" t="str">
        <f>IFERROR(__xludf.DUMMYFUNCTION("""COMPUTED_VALUE"""),"INTEGER_ZERO_OR_POSITIVE")</f>
        <v>INTEGER_ZERO_OR_POSITIVE</v>
      </c>
      <c r="AC140" s="39" t="str">
        <f>IFERROR(__xludf.DUMMYFUNCTION("""COMPUTED_VALUE"""),"")</f>
        <v/>
      </c>
      <c r="AD140" s="39" t="str">
        <f>IFERROR(__xludf.DUMMYFUNCTION("""COMPUTED_VALUE"""),"INTEGER_ZERO_OR_POSITIVE")</f>
        <v>INTEGER_ZERO_OR_POSITIVE</v>
      </c>
      <c r="AE140" s="39" t="str">
        <f>IFERROR(__xludf.DUMMYFUNCTION("""COMPUTED_VALUE"""),"SUM")</f>
        <v>SUM</v>
      </c>
      <c r="AF140" s="39" t="b">
        <f>IFERROR(__xludf.DUMMYFUNCTION("""COMPUTED_VALUE"""),TRUE)</f>
        <v>1</v>
      </c>
      <c r="AG140" s="39" t="str">
        <f>IFERROR(__xludf.DUMMYFUNCTION("""COMPUTED_VALUE"""),"")</f>
        <v/>
      </c>
      <c r="AH140" s="39"/>
      <c r="AI140" s="39"/>
      <c r="AJ140" s="39"/>
      <c r="AK140" s="39"/>
      <c r="AL140" s="39"/>
      <c r="AM140" s="39"/>
      <c r="AN140" s="39"/>
    </row>
    <row r="141" outlineLevel="1">
      <c r="A141" s="39" t="str">
        <f>IFERROR(__xludf.DUMMYFUNCTION("""COMPUTED_VALUE"""),"select_one yes3_no0")</f>
        <v>select_one yes3_no0</v>
      </c>
      <c r="B141" s="39" t="str">
        <f>IFERROR(__xludf.DUMMYFUNCTION("""COMPUTED_VALUE"""),"IUDAvailUse")</f>
        <v>IUDAvailUse</v>
      </c>
      <c r="C141" s="39" t="str">
        <f>IFERROR(__xludf.DUMMYFUNCTION("""COMPUTED_VALUE"""),"7. Is IUD available and are staff trained to use it?")</f>
        <v>7. Is IUD available and are staff trained to use it?</v>
      </c>
      <c r="D141" s="39" t="str">
        <f>IFERROR(__xludf.DUMMYFUNCTION("""COMPUTED_VALUE"""),"")</f>
        <v/>
      </c>
      <c r="E141" s="39" t="str">
        <f>IFERROR(__xludf.DUMMYFUNCTION("""COMPUTED_VALUE"""),"")</f>
        <v/>
      </c>
      <c r="F141" s="39">
        <f>IFERROR(__xludf.DUMMYFUNCTION("""COMPUTED_VALUE"""),141.0)</f>
        <v>141</v>
      </c>
      <c r="G141" s="39">
        <f>IFERROR(__xludf.DUMMYFUNCTION("""COMPUTED_VALUE"""),3.0)</f>
        <v>3</v>
      </c>
      <c r="H141" s="39">
        <f>IFERROR(__xludf.DUMMYFUNCTION("""COMPUTED_VALUE"""),11.0)</f>
        <v>11</v>
      </c>
      <c r="I141" s="39" t="str">
        <f>IFERROR(__xludf.DUMMYFUNCTION("""COMPUTED_VALUE"""),"At least five IUDs and at the least one staff trained to use it (check certificate original or photocopy certified by the LGA)")</f>
        <v>At least five IUDs and at the least one staff trained to use it (check certificate original or photocopy certified by the LGA)</v>
      </c>
      <c r="J141" s="39" t="str">
        <f>IFERROR(__xludf.DUMMYFUNCTION("""COMPUTED_VALUE"""),"")</f>
        <v/>
      </c>
      <c r="K141" s="39" t="b">
        <f>IFERROR(__xludf.DUMMYFUNCTION("""COMPUTED_VALUE"""),TRUE)</f>
        <v>1</v>
      </c>
      <c r="L141" s="37" t="str">
        <f>IFERROR(__xludf.DUMMYFUNCTION("""COMPUTED_VALUE"""),"")</f>
        <v/>
      </c>
      <c r="M141" s="37" t="str">
        <f>IFERROR(__xludf.DUMMYFUNCTION("""COMPUTED_VALUE"""),"")</f>
        <v/>
      </c>
      <c r="N141" s="40" t="str">
        <f>IFERROR(__xludf.DUMMYFUNCTION("""COMPUTED_VALUE"""),"")</f>
        <v/>
      </c>
      <c r="O141" s="39" t="str">
        <f>IFERROR(__xludf.DUMMYFUNCTION("""COMPUTED_VALUE"""),"")</f>
        <v/>
      </c>
      <c r="P141" s="39" t="str">
        <f>IFERROR(__xludf.DUMMYFUNCTION("""COMPUTED_VALUE"""),"")</f>
        <v/>
      </c>
      <c r="Q141" s="39" t="str">
        <f>IFERROR(__xludf.DUMMYFUNCTION("""COMPUTED_VALUE"""),"")</f>
        <v/>
      </c>
      <c r="R141" s="39" t="str">
        <f>IFERROR(__xludf.DUMMYFUNCTION("""COMPUTED_VALUE"""),"")</f>
        <v/>
      </c>
      <c r="S141" s="39" t="str">
        <f>IFERROR(__xludf.DUMMYFUNCTION("""COMPUTED_VALUE"""),"")</f>
        <v/>
      </c>
      <c r="T141" s="39" t="str">
        <f>IFERROR(__xludf.DUMMYFUNCTION("""COMPUTED_VALUE"""),"")</f>
        <v/>
      </c>
      <c r="U141" s="39" t="str">
        <f>IFERROR(__xludf.DUMMYFUNCTION("""COMPUTED_VALUE"""),"")</f>
        <v/>
      </c>
      <c r="V141" s="39" t="str">
        <f>IFERROR(__xludf.DUMMYFUNCTION("""COMPUTED_VALUE"""),"")</f>
        <v/>
      </c>
      <c r="W141" s="39" t="str">
        <f>IFERROR(__xludf.DUMMYFUNCTION("""COMPUTED_VALUE"""),"")</f>
        <v/>
      </c>
      <c r="X141" s="39" t="str">
        <f>IFERROR(__xludf.DUMMYFUNCTION("""COMPUTED_VALUE"""),"is_iud_avai")</f>
        <v>is_iud_avai</v>
      </c>
      <c r="Y141" s="39" t="str">
        <f>IFERROR(__xludf.DUMMYFUNCTION("""COMPUTED_VALUE"""),"Yes")</f>
        <v>Yes</v>
      </c>
      <c r="Z141" s="39" t="str">
        <f>IFERROR(__xludf.DUMMYFUNCTION("""COMPUTED_VALUE"""),"yes3_no0")</f>
        <v>yes3_no0</v>
      </c>
      <c r="AA141" s="39" t="str">
        <f>IFERROR(__xludf.DUMMYFUNCTION("""COMPUTED_VALUE"""),"yes3no00000")</f>
        <v>yes3no00000</v>
      </c>
      <c r="AB141" s="39" t="str">
        <f>IFERROR(__xludf.DUMMYFUNCTION("""COMPUTED_VALUE"""),"INTEGER_ZERO_OR_POSITIVE")</f>
        <v>INTEGER_ZERO_OR_POSITIVE</v>
      </c>
      <c r="AC141" s="39" t="str">
        <f>IFERROR(__xludf.DUMMYFUNCTION("""COMPUTED_VALUE"""),"")</f>
        <v/>
      </c>
      <c r="AD141" s="39" t="str">
        <f>IFERROR(__xludf.DUMMYFUNCTION("""COMPUTED_VALUE"""),"INTEGER_ZERO_OR_POSITIVE")</f>
        <v>INTEGER_ZERO_OR_POSITIVE</v>
      </c>
      <c r="AE141" s="39" t="str">
        <f>IFERROR(__xludf.DUMMYFUNCTION("""COMPUTED_VALUE"""),"SUM")</f>
        <v>SUM</v>
      </c>
      <c r="AF141" s="39" t="b">
        <f>IFERROR(__xludf.DUMMYFUNCTION("""COMPUTED_VALUE"""),TRUE)</f>
        <v>1</v>
      </c>
      <c r="AG141" s="39" t="str">
        <f>IFERROR(__xludf.DUMMYFUNCTION("""COMPUTED_VALUE"""),"")</f>
        <v/>
      </c>
      <c r="AH141" s="39"/>
      <c r="AI141" s="39"/>
      <c r="AJ141" s="39"/>
      <c r="AK141" s="39"/>
      <c r="AL141" s="39"/>
      <c r="AM141" s="39"/>
      <c r="AN141" s="39"/>
    </row>
    <row r="142">
      <c r="A142" s="39" t="str">
        <f>IFERROR(__xludf.DUMMYFUNCTION("""COMPUTED_VALUE"""),"select_one yes3_no0")</f>
        <v>select_one yes3_no0</v>
      </c>
      <c r="B142" s="39" t="str">
        <f>IFERROR(__xludf.DUMMYFUNCTION("""COMPUTED_VALUE"""),"ImpMethodAv")</f>
        <v>ImpMethodAv</v>
      </c>
      <c r="C142" s="39" t="str">
        <f>IFERROR(__xludf.DUMMYFUNCTION("""COMPUTED_VALUE"""),"8. Is implant method available and staff trained to use it?")</f>
        <v>8. Is implant method available and staff trained to use it?</v>
      </c>
      <c r="D142" s="39" t="str">
        <f>IFERROR(__xludf.DUMMYFUNCTION("""COMPUTED_VALUE"""),"")</f>
        <v/>
      </c>
      <c r="E142" s="39" t="str">
        <f>IFERROR(__xludf.DUMMYFUNCTION("""COMPUTED_VALUE"""),"")</f>
        <v/>
      </c>
      <c r="F142" s="39">
        <f>IFERROR(__xludf.DUMMYFUNCTION("""COMPUTED_VALUE"""),142.0)</f>
        <v>142</v>
      </c>
      <c r="G142" s="39">
        <f>IFERROR(__xludf.DUMMYFUNCTION("""COMPUTED_VALUE"""),3.0)</f>
        <v>3</v>
      </c>
      <c r="H142" s="39">
        <f>IFERROR(__xludf.DUMMYFUNCTION("""COMPUTED_VALUE"""),11.0)</f>
        <v>11</v>
      </c>
      <c r="I142" s="39" t="str">
        <f>IFERROR(__xludf.DUMMYFUNCTION("""COMPUTED_VALUE"""),"At least five implants available and staff trained to use it (check certificate original or photcopy certified by the LGA)")</f>
        <v>At least five implants available and staff trained to use it (check certificate original or photcopy certified by the LGA)</v>
      </c>
      <c r="J142" s="39" t="str">
        <f>IFERROR(__xludf.DUMMYFUNCTION("""COMPUTED_VALUE"""),"")</f>
        <v/>
      </c>
      <c r="K142" s="39" t="b">
        <f>IFERROR(__xludf.DUMMYFUNCTION("""COMPUTED_VALUE"""),TRUE)</f>
        <v>1</v>
      </c>
      <c r="L142" s="37" t="str">
        <f>IFERROR(__xludf.DUMMYFUNCTION("""COMPUTED_VALUE"""),"")</f>
        <v/>
      </c>
      <c r="M142" s="37" t="str">
        <f>IFERROR(__xludf.DUMMYFUNCTION("""COMPUTED_VALUE"""),"")</f>
        <v/>
      </c>
      <c r="N142" s="40" t="str">
        <f>IFERROR(__xludf.DUMMYFUNCTION("""COMPUTED_VALUE"""),"")</f>
        <v/>
      </c>
      <c r="O142" s="39" t="str">
        <f>IFERROR(__xludf.DUMMYFUNCTION("""COMPUTED_VALUE"""),"")</f>
        <v/>
      </c>
      <c r="P142" s="39" t="str">
        <f>IFERROR(__xludf.DUMMYFUNCTION("""COMPUTED_VALUE"""),"")</f>
        <v/>
      </c>
      <c r="Q142" s="39" t="str">
        <f>IFERROR(__xludf.DUMMYFUNCTION("""COMPUTED_VALUE"""),"")</f>
        <v/>
      </c>
      <c r="R142" s="39" t="str">
        <f>IFERROR(__xludf.DUMMYFUNCTION("""COMPUTED_VALUE"""),"")</f>
        <v/>
      </c>
      <c r="S142" s="39" t="str">
        <f>IFERROR(__xludf.DUMMYFUNCTION("""COMPUTED_VALUE"""),"")</f>
        <v/>
      </c>
      <c r="T142" s="39" t="str">
        <f>IFERROR(__xludf.DUMMYFUNCTION("""COMPUTED_VALUE"""),"")</f>
        <v/>
      </c>
      <c r="U142" s="39" t="str">
        <f>IFERROR(__xludf.DUMMYFUNCTION("""COMPUTED_VALUE"""),"")</f>
        <v/>
      </c>
      <c r="V142" s="39" t="str">
        <f>IFERROR(__xludf.DUMMYFUNCTION("""COMPUTED_VALUE"""),"")</f>
        <v/>
      </c>
      <c r="W142" s="39" t="str">
        <f>IFERROR(__xludf.DUMMYFUNCTION("""COMPUTED_VALUE"""),"")</f>
        <v/>
      </c>
      <c r="X142" s="39" t="str">
        <f>IFERROR(__xludf.DUMMYFUNCTION("""COMPUTED_VALUE"""),"is_implant_")</f>
        <v>is_implant_</v>
      </c>
      <c r="Y142" s="39" t="str">
        <f>IFERROR(__xludf.DUMMYFUNCTION("""COMPUTED_VALUE"""),"Yes")</f>
        <v>Yes</v>
      </c>
      <c r="Z142" s="39" t="str">
        <f>IFERROR(__xludf.DUMMYFUNCTION("""COMPUTED_VALUE"""),"yes3_no0")</f>
        <v>yes3_no0</v>
      </c>
      <c r="AA142" s="39" t="str">
        <f>IFERROR(__xludf.DUMMYFUNCTION("""COMPUTED_VALUE"""),"yes3no00000")</f>
        <v>yes3no00000</v>
      </c>
      <c r="AB142" s="39" t="str">
        <f>IFERROR(__xludf.DUMMYFUNCTION("""COMPUTED_VALUE"""),"INTEGER_ZERO_OR_POSITIVE")</f>
        <v>INTEGER_ZERO_OR_POSITIVE</v>
      </c>
      <c r="AC142" s="39" t="str">
        <f>IFERROR(__xludf.DUMMYFUNCTION("""COMPUTED_VALUE"""),"")</f>
        <v/>
      </c>
      <c r="AD142" s="39" t="str">
        <f>IFERROR(__xludf.DUMMYFUNCTION("""COMPUTED_VALUE"""),"INTEGER_ZERO_OR_POSITIVE")</f>
        <v>INTEGER_ZERO_OR_POSITIVE</v>
      </c>
      <c r="AE142" s="39" t="str">
        <f>IFERROR(__xludf.DUMMYFUNCTION("""COMPUTED_VALUE"""),"SUM")</f>
        <v>SUM</v>
      </c>
      <c r="AF142" s="39" t="b">
        <f>IFERROR(__xludf.DUMMYFUNCTION("""COMPUTED_VALUE"""),TRUE)</f>
        <v>1</v>
      </c>
      <c r="AG142" s="39" t="str">
        <f>IFERROR(__xludf.DUMMYFUNCTION("""COMPUTED_VALUE"""),"")</f>
        <v/>
      </c>
      <c r="AH142" s="39"/>
      <c r="AI142" s="39"/>
      <c r="AJ142" s="39"/>
      <c r="AK142" s="39"/>
      <c r="AL142" s="39"/>
      <c r="AM142" s="39"/>
      <c r="AN142" s="39"/>
    </row>
    <row r="143">
      <c r="A143" s="39" t="str">
        <f>IFERROR(__xludf.DUMMYFUNCTION("""COMPUTED_VALUE"""),"select_one yes2_no0")</f>
        <v>select_one yes2_no0</v>
      </c>
      <c r="B143" s="39" t="str">
        <f>IFERROR(__xludf.DUMMYFUNCTION("""COMPUTED_VALUE"""),"StraAvailTP")</f>
        <v>StraAvailTP</v>
      </c>
      <c r="C143" s="39" t="str">
        <f>IFERROR(__xludf.DUMMYFUNCTION("""COMPUTED_VALUE"""),"9. Are Strategies available for transfer of persons to hospital seeking permanent FP methods?")</f>
        <v>9. Are Strategies available for transfer of persons to hospital seeking permanent FP methods?</v>
      </c>
      <c r="D143" s="39" t="str">
        <f>IFERROR(__xludf.DUMMYFUNCTION("""COMPUTED_VALUE"""),"")</f>
        <v/>
      </c>
      <c r="E143" s="39" t="str">
        <f>IFERROR(__xludf.DUMMYFUNCTION("""COMPUTED_VALUE"""),"")</f>
        <v/>
      </c>
      <c r="F143" s="39">
        <f>IFERROR(__xludf.DUMMYFUNCTION("""COMPUTED_VALUE"""),143.0)</f>
        <v>143</v>
      </c>
      <c r="G143" s="39">
        <f>IFERROR(__xludf.DUMMYFUNCTION("""COMPUTED_VALUE"""),2.0)</f>
        <v>2</v>
      </c>
      <c r="H143" s="39">
        <f>IFERROR(__xludf.DUMMYFUNCTION("""COMPUTED_VALUE"""),11.0)</f>
        <v>11</v>
      </c>
      <c r="I143" s="39" t="str">
        <f>IFERROR(__xludf.DUMMYFUNCTION("""COMPUTED_VALUE"""),"Referral system worked out - strategy to reduce prices; mobile strategy for surgery?")</f>
        <v>Referral system worked out - strategy to reduce prices; mobile strategy for surgery?</v>
      </c>
      <c r="J143" s="39" t="str">
        <f>IFERROR(__xludf.DUMMYFUNCTION("""COMPUTED_VALUE"""),"")</f>
        <v/>
      </c>
      <c r="K143" s="39" t="b">
        <f>IFERROR(__xludf.DUMMYFUNCTION("""COMPUTED_VALUE"""),TRUE)</f>
        <v>1</v>
      </c>
      <c r="L143" s="37" t="str">
        <f>IFERROR(__xludf.DUMMYFUNCTION("""COMPUTED_VALUE"""),"")</f>
        <v/>
      </c>
      <c r="M143" s="37" t="str">
        <f>IFERROR(__xludf.DUMMYFUNCTION("""COMPUTED_VALUE"""),"")</f>
        <v/>
      </c>
      <c r="N143" s="40" t="str">
        <f>IFERROR(__xludf.DUMMYFUNCTION("""COMPUTED_VALUE"""),"")</f>
        <v/>
      </c>
      <c r="O143" s="39" t="str">
        <f>IFERROR(__xludf.DUMMYFUNCTION("""COMPUTED_VALUE"""),"")</f>
        <v/>
      </c>
      <c r="P143" s="39" t="str">
        <f>IFERROR(__xludf.DUMMYFUNCTION("""COMPUTED_VALUE"""),"")</f>
        <v/>
      </c>
      <c r="Q143" s="39" t="str">
        <f>IFERROR(__xludf.DUMMYFUNCTION("""COMPUTED_VALUE"""),"")</f>
        <v/>
      </c>
      <c r="R143" s="39" t="str">
        <f>IFERROR(__xludf.DUMMYFUNCTION("""COMPUTED_VALUE"""),"")</f>
        <v/>
      </c>
      <c r="S143" s="39" t="str">
        <f>IFERROR(__xludf.DUMMYFUNCTION("""COMPUTED_VALUE"""),"")</f>
        <v/>
      </c>
      <c r="T143" s="39" t="str">
        <f>IFERROR(__xludf.DUMMYFUNCTION("""COMPUTED_VALUE"""),"")</f>
        <v/>
      </c>
      <c r="U143" s="39" t="str">
        <f>IFERROR(__xludf.DUMMYFUNCTION("""COMPUTED_VALUE"""),"")</f>
        <v/>
      </c>
      <c r="V143" s="39" t="str">
        <f>IFERROR(__xludf.DUMMYFUNCTION("""COMPUTED_VALUE"""),"")</f>
        <v/>
      </c>
      <c r="W143" s="39" t="str">
        <f>IFERROR(__xludf.DUMMYFUNCTION("""COMPUTED_VALUE"""),"")</f>
        <v/>
      </c>
      <c r="X143" s="39" t="str">
        <f>IFERROR(__xludf.DUMMYFUNCTION("""COMPUTED_VALUE"""),"are_strateg")</f>
        <v>are_strateg</v>
      </c>
      <c r="Y143" s="39" t="str">
        <f>IFERROR(__xludf.DUMMYFUNCTION("""COMPUTED_VALUE"""),"Yes")</f>
        <v>Yes</v>
      </c>
      <c r="Z143" s="39" t="str">
        <f>IFERROR(__xludf.DUMMYFUNCTION("""COMPUTED_VALUE"""),"yes2_no0")</f>
        <v>yes2_no0</v>
      </c>
      <c r="AA143" s="39" t="str">
        <f>IFERROR(__xludf.DUMMYFUNCTION("""COMPUTED_VALUE"""),"yes2no00000")</f>
        <v>yes2no00000</v>
      </c>
      <c r="AB143" s="39" t="str">
        <f>IFERROR(__xludf.DUMMYFUNCTION("""COMPUTED_VALUE"""),"INTEGER_ZERO_OR_POSITIVE")</f>
        <v>INTEGER_ZERO_OR_POSITIVE</v>
      </c>
      <c r="AC143" s="39" t="str">
        <f>IFERROR(__xludf.DUMMYFUNCTION("""COMPUTED_VALUE"""),"")</f>
        <v/>
      </c>
      <c r="AD143" s="39" t="str">
        <f>IFERROR(__xludf.DUMMYFUNCTION("""COMPUTED_VALUE"""),"INTEGER_ZERO_OR_POSITIVE")</f>
        <v>INTEGER_ZERO_OR_POSITIVE</v>
      </c>
      <c r="AE143" s="39" t="str">
        <f>IFERROR(__xludf.DUMMYFUNCTION("""COMPUTED_VALUE"""),"SUM")</f>
        <v>SUM</v>
      </c>
      <c r="AF143" s="39" t="b">
        <f>IFERROR(__xludf.DUMMYFUNCTION("""COMPUTED_VALUE"""),TRUE)</f>
        <v>1</v>
      </c>
      <c r="AG143" s="39" t="str">
        <f>IFERROR(__xludf.DUMMYFUNCTION("""COMPUTED_VALUE"""),"")</f>
        <v/>
      </c>
      <c r="AH143" s="39"/>
      <c r="AI143" s="39"/>
      <c r="AJ143" s="39"/>
      <c r="AK143" s="39"/>
      <c r="AL143" s="39"/>
      <c r="AM143" s="39"/>
      <c r="AN143" s="39"/>
    </row>
    <row r="144" outlineLevel="1">
      <c r="A144" s="39" t="str">
        <f>IFERROR(__xludf.DUMMYFUNCTION("""COMPUTED_VALUE"""),"select_one yes2_no0")</f>
        <v>select_one yes2_no0</v>
      </c>
      <c r="B144" s="39" t="str">
        <f>IFERROR(__xludf.DUMMYFUNCTION("""COMPUTED_VALUE"""),"FPIcardAval")</f>
        <v>FPIcardAval</v>
      </c>
      <c r="C144" s="39" t="str">
        <f>IFERROR(__xludf.DUMMYFUNCTION("""COMPUTED_VALUE"""),"10. FP individual cards available and filled according to the format")</f>
        <v>10. FP individual cards available and filled according to the format</v>
      </c>
      <c r="D144" s="39" t="str">
        <f>IFERROR(__xludf.DUMMYFUNCTION("""COMPUTED_VALUE"""),"")</f>
        <v/>
      </c>
      <c r="E144" s="39" t="str">
        <f>IFERROR(__xludf.DUMMYFUNCTION("""COMPUTED_VALUE"""),"")</f>
        <v/>
      </c>
      <c r="F144" s="39">
        <f>IFERROR(__xludf.DUMMYFUNCTION("""COMPUTED_VALUE"""),144.0)</f>
        <v>144</v>
      </c>
      <c r="G144" s="39">
        <f>IFERROR(__xludf.DUMMYFUNCTION("""COMPUTED_VALUE"""),2.0)</f>
        <v>2</v>
      </c>
      <c r="H144" s="39">
        <f>IFERROR(__xludf.DUMMYFUNCTION("""COMPUTED_VALUE"""),11.0)</f>
        <v>11</v>
      </c>
      <c r="I144" s="39" t="str">
        <f>IFERROR(__xludf.DUMMYFUNCTION("""COMPUTED_VALUE"""),"Check at least five cards for BP, hepatomegaly, varicose veins, weight (all cards; all elements checked)")</f>
        <v>Check at least five cards for BP, hepatomegaly, varicose veins, weight (all cards; all elements checked)</v>
      </c>
      <c r="J144" s="39" t="str">
        <f>IFERROR(__xludf.DUMMYFUNCTION("""COMPUTED_VALUE"""),"")</f>
        <v/>
      </c>
      <c r="K144" s="39" t="b">
        <f>IFERROR(__xludf.DUMMYFUNCTION("""COMPUTED_VALUE"""),TRUE)</f>
        <v>1</v>
      </c>
      <c r="L144" s="37" t="str">
        <f>IFERROR(__xludf.DUMMYFUNCTION("""COMPUTED_VALUE"""),"")</f>
        <v/>
      </c>
      <c r="M144" s="37" t="str">
        <f>IFERROR(__xludf.DUMMYFUNCTION("""COMPUTED_VALUE"""),"")</f>
        <v/>
      </c>
      <c r="N144" s="40" t="str">
        <f>IFERROR(__xludf.DUMMYFUNCTION("""COMPUTED_VALUE"""),"")</f>
        <v/>
      </c>
      <c r="O144" s="39" t="str">
        <f>IFERROR(__xludf.DUMMYFUNCTION("""COMPUTED_VALUE"""),"")</f>
        <v/>
      </c>
      <c r="P144" s="39" t="str">
        <f>IFERROR(__xludf.DUMMYFUNCTION("""COMPUTED_VALUE"""),"")</f>
        <v/>
      </c>
      <c r="Q144" s="39" t="str">
        <f>IFERROR(__xludf.DUMMYFUNCTION("""COMPUTED_VALUE"""),"")</f>
        <v/>
      </c>
      <c r="R144" s="39" t="str">
        <f>IFERROR(__xludf.DUMMYFUNCTION("""COMPUTED_VALUE"""),"")</f>
        <v/>
      </c>
      <c r="S144" s="39" t="str">
        <f>IFERROR(__xludf.DUMMYFUNCTION("""COMPUTED_VALUE"""),"")</f>
        <v/>
      </c>
      <c r="T144" s="39" t="str">
        <f>IFERROR(__xludf.DUMMYFUNCTION("""COMPUTED_VALUE"""),"")</f>
        <v/>
      </c>
      <c r="U144" s="39" t="str">
        <f>IFERROR(__xludf.DUMMYFUNCTION("""COMPUTED_VALUE"""),"")</f>
        <v/>
      </c>
      <c r="V144" s="39" t="str">
        <f>IFERROR(__xludf.DUMMYFUNCTION("""COMPUTED_VALUE"""),"")</f>
        <v/>
      </c>
      <c r="W144" s="39" t="str">
        <f>IFERROR(__xludf.DUMMYFUNCTION("""COMPUTED_VALUE"""),"")</f>
        <v/>
      </c>
      <c r="X144" s="39" t="str">
        <f>IFERROR(__xludf.DUMMYFUNCTION("""COMPUTED_VALUE"""),"fp_individu")</f>
        <v>fp_individu</v>
      </c>
      <c r="Y144" s="39" t="str">
        <f>IFERROR(__xludf.DUMMYFUNCTION("""COMPUTED_VALUE"""),"Yes")</f>
        <v>Yes</v>
      </c>
      <c r="Z144" s="39" t="str">
        <f>IFERROR(__xludf.DUMMYFUNCTION("""COMPUTED_VALUE"""),"yes2_no0")</f>
        <v>yes2_no0</v>
      </c>
      <c r="AA144" s="39" t="str">
        <f>IFERROR(__xludf.DUMMYFUNCTION("""COMPUTED_VALUE"""),"yes2no00000")</f>
        <v>yes2no00000</v>
      </c>
      <c r="AB144" s="39" t="str">
        <f>IFERROR(__xludf.DUMMYFUNCTION("""COMPUTED_VALUE"""),"INTEGER_ZERO_OR_POSITIVE")</f>
        <v>INTEGER_ZERO_OR_POSITIVE</v>
      </c>
      <c r="AC144" s="39" t="str">
        <f>IFERROR(__xludf.DUMMYFUNCTION("""COMPUTED_VALUE"""),"")</f>
        <v/>
      </c>
      <c r="AD144" s="39" t="str">
        <f>IFERROR(__xludf.DUMMYFUNCTION("""COMPUTED_VALUE"""),"INTEGER_ZERO_OR_POSITIVE")</f>
        <v>INTEGER_ZERO_OR_POSITIVE</v>
      </c>
      <c r="AE144" s="39" t="str">
        <f>IFERROR(__xludf.DUMMYFUNCTION("""COMPUTED_VALUE"""),"SUM")</f>
        <v>SUM</v>
      </c>
      <c r="AF144" s="39" t="b">
        <f>IFERROR(__xludf.DUMMYFUNCTION("""COMPUTED_VALUE"""),TRUE)</f>
        <v>1</v>
      </c>
      <c r="AG144" s="39" t="str">
        <f>IFERROR(__xludf.DUMMYFUNCTION("""COMPUTED_VALUE"""),"")</f>
        <v/>
      </c>
      <c r="AH144" s="39"/>
      <c r="AI144" s="39"/>
      <c r="AJ144" s="39"/>
      <c r="AK144" s="39"/>
      <c r="AL144" s="39"/>
      <c r="AM144" s="39"/>
      <c r="AN144" s="39"/>
    </row>
    <row r="145" outlineLevel="1">
      <c r="A145" s="39" t="str">
        <f>IFERROR(__xludf.DUMMYFUNCTION("""COMPUTED_VALUE"""),"calculate")</f>
        <v>calculate</v>
      </c>
      <c r="B145" s="39" t="str">
        <f>IFERROR(__xludf.DUMMYFUNCTION("""COMPUTED_VALUE"""),"FamPlanScor")</f>
        <v>FamPlanScor</v>
      </c>
      <c r="C145" s="39" t="str">
        <f>IFERROR(__xludf.DUMMYFUNCTION("""COMPUTED_VALUE"""),"Family planning score")</f>
        <v>Family planning score</v>
      </c>
      <c r="D145" s="39" t="str">
        <f>IFERROR(__xludf.DUMMYFUNCTION("""COMPUTED_VALUE"""),"")</f>
        <v/>
      </c>
      <c r="E145" s="39" t="str">
        <f>IFERROR(__xludf.DUMMYFUNCTION("""COMPUTED_VALUE"""),"")</f>
        <v/>
      </c>
      <c r="F145" s="39">
        <f>IFERROR(__xludf.DUMMYFUNCTION("""COMPUTED_VALUE"""),145.0)</f>
        <v>145</v>
      </c>
      <c r="G145" s="39" t="str">
        <f>IFERROR(__xludf.DUMMYFUNCTION("""COMPUTED_VALUE"""),"")</f>
        <v/>
      </c>
      <c r="H145" s="39">
        <f>IFERROR(__xludf.DUMMYFUNCTION("""COMPUTED_VALUE"""),11.0)</f>
        <v>11</v>
      </c>
      <c r="I145" s="39" t="str">
        <f>IFERROR(__xludf.DUMMYFUNCTION("""COMPUTED_VALUE"""),"")</f>
        <v/>
      </c>
      <c r="J145" s="39" t="str">
        <f>IFERROR(__xludf.DUMMYFUNCTION("""COMPUTED_VALUE"""),"")</f>
        <v/>
      </c>
      <c r="K145" s="39" t="str">
        <f>IFERROR(__xludf.DUMMYFUNCTION("""COMPUTED_VALUE"""),"")</f>
        <v/>
      </c>
      <c r="L145" s="37" t="str">
        <f>IFERROR(__xludf.DUMMYFUNCTION("""COMPUTED_VALUE"""),"133-142")</f>
        <v>133-142</v>
      </c>
      <c r="M145" s="37" t="str">
        <f>IFERROR(__xludf.DUMMYFUNCTION("""COMPUTED_VALUE"""),"")</f>
        <v/>
      </c>
      <c r="N145" s="40" t="str">
        <f>IFERROR(__xludf.DUMMYFUNCTION("""COMPUTED_VALUE"""),"133,134,135,136,137,138,139,140,141,142")</f>
        <v>133,134,135,136,137,138,139,140,141,142</v>
      </c>
      <c r="O145" s="39" t="str">
        <f>IFERROR(__xludf.DUMMYFUNCTION("""COMPUTED_VALUE"""),"coalesce(${},0)+coalesce(${FamPlanning},0)+coalesce(${QualStaffFP},0)+coalesce(${ConfConsulR},0)+coalesce(${FPMethodVis},0)+coalesce(${NumCliOralC},0)+coalesce(${BizPlaFPStr},0)+coalesce(${StockInjCon},0)+coalesce(${IUDAvailUse},0)+coalesce(${ImpMethodAv}"&amp;",0)")</f>
        <v>coalesce(${},0)+coalesce(${FamPlanning},0)+coalesce(${QualStaffFP},0)+coalesce(${ConfConsulR},0)+coalesce(${FPMethodVis},0)+coalesce(${NumCliOralC},0)+coalesce(${BizPlaFPStr},0)+coalesce(${StockInjCon},0)+coalesce(${IUDAvailUse},0)+coalesce(${ImpMethodAv},0)</v>
      </c>
      <c r="P145" s="39" t="str">
        <f>IFERROR(__xludf.DUMMYFUNCTION("""COMPUTED_VALUE"""),"coalesce(${QualStaffFP},0)+coalesce(${ConfConsulR},0)+coalesce(${FPMethodVis},0)+coalesce(${NumCliOralC},0)+coalesce(${BizPlaFPStr},0)+coalesce(${StockInjCon},0)+coalesce(${IUDAvailUse},0)+coalesce(${ImpMethodAv},0)+coalesce(${StraAvailTP},0)+coalesce(${F"&amp;"PIcardAval},0)")</f>
        <v>coalesce(${QualStaffFP},0)+coalesce(${ConfConsulR},0)+coalesce(${FPMethodVis},0)+coalesce(${NumCliOralC},0)+coalesce(${BizPlaFPStr},0)+coalesce(${StockInjCon},0)+coalesce(${IUDAvailUse},0)+coalesce(${ImpMethodAv},0)+coalesce(${StraAvailTP},0)+coalesce(${FPIcardAval},0)</v>
      </c>
      <c r="Q145" s="39" t="str">
        <f>IFERROR(__xludf.DUMMYFUNCTION("""COMPUTED_VALUE"""),"")</f>
        <v/>
      </c>
      <c r="R145" s="39" t="str">
        <f>IFERROR(__xludf.DUMMYFUNCTION("""COMPUTED_VALUE"""),"")</f>
        <v/>
      </c>
      <c r="S145" s="39" t="str">
        <f>IFERROR(__xludf.DUMMYFUNCTION("""COMPUTED_VALUE"""),"")</f>
        <v/>
      </c>
      <c r="T145" s="39" t="str">
        <f>IFERROR(__xludf.DUMMYFUNCTION("""COMPUTED_VALUE"""),"")</f>
        <v/>
      </c>
      <c r="U145" s="39" t="str">
        <f>IFERROR(__xludf.DUMMYFUNCTION("""COMPUTED_VALUE"""),"")</f>
        <v/>
      </c>
      <c r="V145" s="39" t="str">
        <f>IFERROR(__xludf.DUMMYFUNCTION("""COMPUTED_VALUE"""),"")</f>
        <v/>
      </c>
      <c r="W145" s="39" t="str">
        <f>IFERROR(__xludf.DUMMYFUNCTION("""COMPUTED_VALUE"""),"")</f>
        <v/>
      </c>
      <c r="X145" s="39" t="str">
        <f>IFERROR(__xludf.DUMMYFUNCTION("""COMPUTED_VALUE"""),"family_plan")</f>
        <v>family_plan</v>
      </c>
      <c r="Y145" s="39" t="str">
        <f>IFERROR(__xludf.DUMMYFUNCTION("""COMPUTED_VALUE"""),"Yes")</f>
        <v>Yes</v>
      </c>
      <c r="Z145" s="39" t="str">
        <f>IFERROR(__xludf.DUMMYFUNCTION("""COMPUTED_VALUE"""),"")</f>
        <v/>
      </c>
      <c r="AA145" s="39" t="str">
        <f>IFERROR(__xludf.DUMMYFUNCTION("""COMPUTED_VALUE"""),"")</f>
        <v/>
      </c>
      <c r="AB145" s="39" t="str">
        <f>IFERROR(__xludf.DUMMYFUNCTION("""COMPUTED_VALUE"""),"")</f>
        <v/>
      </c>
      <c r="AC145" s="39" t="str">
        <f>IFERROR(__xludf.DUMMYFUNCTION("""COMPUTED_VALUE"""),"NUMBER")</f>
        <v>NUMBER</v>
      </c>
      <c r="AD145" s="39" t="str">
        <f>IFERROR(__xludf.DUMMYFUNCTION("""COMPUTED_VALUE"""),"NUMBER")</f>
        <v>NUMBER</v>
      </c>
      <c r="AE145" s="39" t="str">
        <f>IFERROR(__xludf.DUMMYFUNCTION("""COMPUTED_VALUE"""),"SUM")</f>
        <v>SUM</v>
      </c>
      <c r="AF145" s="39" t="b">
        <f>IFERROR(__xludf.DUMMYFUNCTION("""COMPUTED_VALUE"""),TRUE)</f>
        <v>1</v>
      </c>
      <c r="AG145" s="39" t="str">
        <f>IFERROR(__xludf.DUMMYFUNCTION("""COMPUTED_VALUE"""),"")</f>
        <v/>
      </c>
      <c r="AH145" s="39"/>
      <c r="AI145" s="39"/>
      <c r="AJ145" s="39"/>
      <c r="AK145" s="39"/>
      <c r="AL145" s="39"/>
      <c r="AM145" s="39"/>
      <c r="AN145" s="39"/>
    </row>
    <row r="146" outlineLevel="1">
      <c r="A146" s="39" t="str">
        <f>IFERROR(__xludf.DUMMYFUNCTION("""COMPUTED_VALUE"""),"end_group")</f>
        <v>end_group</v>
      </c>
      <c r="B146" s="39" t="str">
        <f>IFERROR(__xludf.DUMMYFUNCTION("""COMPUTED_VALUE"""),"")</f>
        <v/>
      </c>
      <c r="C146" s="39" t="str">
        <f>IFERROR(__xludf.DUMMYFUNCTION("""COMPUTED_VALUE"""),"")</f>
        <v/>
      </c>
      <c r="D146" s="39" t="str">
        <f>IFERROR(__xludf.DUMMYFUNCTION("""COMPUTED_VALUE"""),"")</f>
        <v/>
      </c>
      <c r="E146" s="39" t="str">
        <f>IFERROR(__xludf.DUMMYFUNCTION("""COMPUTED_VALUE"""),"")</f>
        <v/>
      </c>
      <c r="F146" s="39">
        <f>IFERROR(__xludf.DUMMYFUNCTION("""COMPUTED_VALUE"""),146.0)</f>
        <v>146</v>
      </c>
      <c r="G146" s="39" t="str">
        <f>IFERROR(__xludf.DUMMYFUNCTION("""COMPUTED_VALUE"""),"")</f>
        <v/>
      </c>
      <c r="H146" s="39" t="str">
        <f>IFERROR(__xludf.DUMMYFUNCTION("""COMPUTED_VALUE"""),"")</f>
        <v/>
      </c>
      <c r="I146" s="39" t="str">
        <f>IFERROR(__xludf.DUMMYFUNCTION("""COMPUTED_VALUE"""),"")</f>
        <v/>
      </c>
      <c r="J146" s="39" t="str">
        <f>IFERROR(__xludf.DUMMYFUNCTION("""COMPUTED_VALUE"""),"")</f>
        <v/>
      </c>
      <c r="K146" s="39" t="str">
        <f>IFERROR(__xludf.DUMMYFUNCTION("""COMPUTED_VALUE"""),"")</f>
        <v/>
      </c>
      <c r="L146" s="37" t="str">
        <f>IFERROR(__xludf.DUMMYFUNCTION("""COMPUTED_VALUE"""),"")</f>
        <v/>
      </c>
      <c r="M146" s="37" t="str">
        <f>IFERROR(__xludf.DUMMYFUNCTION("""COMPUTED_VALUE"""),"")</f>
        <v/>
      </c>
      <c r="N146" s="40" t="str">
        <f>IFERROR(__xludf.DUMMYFUNCTION("""COMPUTED_VALUE"""),"")</f>
        <v/>
      </c>
      <c r="O146" s="39" t="str">
        <f>IFERROR(__xludf.DUMMYFUNCTION("""COMPUTED_VALUE"""),"")</f>
        <v/>
      </c>
      <c r="P146" s="39" t="str">
        <f>IFERROR(__xludf.DUMMYFUNCTION("""COMPUTED_VALUE"""),"")</f>
        <v/>
      </c>
      <c r="Q146" s="39" t="str">
        <f>IFERROR(__xludf.DUMMYFUNCTION("""COMPUTED_VALUE"""),"")</f>
        <v/>
      </c>
      <c r="R146" s="39" t="str">
        <f>IFERROR(__xludf.DUMMYFUNCTION("""COMPUTED_VALUE"""),"")</f>
        <v/>
      </c>
      <c r="S146" s="39" t="str">
        <f>IFERROR(__xludf.DUMMYFUNCTION("""COMPUTED_VALUE"""),"")</f>
        <v/>
      </c>
      <c r="T146" s="39" t="str">
        <f>IFERROR(__xludf.DUMMYFUNCTION("""COMPUTED_VALUE"""),"")</f>
        <v/>
      </c>
      <c r="U146" s="39" t="str">
        <f>IFERROR(__xludf.DUMMYFUNCTION("""COMPUTED_VALUE"""),"")</f>
        <v/>
      </c>
      <c r="V146" s="39" t="str">
        <f>IFERROR(__xludf.DUMMYFUNCTION("""COMPUTED_VALUE"""),"")</f>
        <v/>
      </c>
      <c r="W146" s="39" t="str">
        <f>IFERROR(__xludf.DUMMYFUNCTION("""COMPUTED_VALUE"""),"")</f>
        <v/>
      </c>
      <c r="X146" s="39" t="str">
        <f>IFERROR(__xludf.DUMMYFUNCTION("""COMPUTED_VALUE"""),"")</f>
        <v/>
      </c>
      <c r="Y146" s="39" t="str">
        <f>IFERROR(__xludf.DUMMYFUNCTION("""COMPUTED_VALUE"""),"No")</f>
        <v>No</v>
      </c>
      <c r="Z146" s="39" t="str">
        <f>IFERROR(__xludf.DUMMYFUNCTION("""COMPUTED_VALUE"""),"")</f>
        <v/>
      </c>
      <c r="AA146" s="39" t="str">
        <f>IFERROR(__xludf.DUMMYFUNCTION("""COMPUTED_VALUE"""),"")</f>
        <v/>
      </c>
      <c r="AB146" s="39" t="str">
        <f>IFERROR(__xludf.DUMMYFUNCTION("""COMPUTED_VALUE"""),"")</f>
        <v/>
      </c>
      <c r="AC146" s="39" t="str">
        <f>IFERROR(__xludf.DUMMYFUNCTION("""COMPUTED_VALUE"""),"")</f>
        <v/>
      </c>
      <c r="AD146" s="39" t="str">
        <f>IFERROR(__xludf.DUMMYFUNCTION("""COMPUTED_VALUE"""),"")</f>
        <v/>
      </c>
      <c r="AE146" s="39" t="str">
        <f>IFERROR(__xludf.DUMMYFUNCTION("""COMPUTED_VALUE"""),"")</f>
        <v/>
      </c>
      <c r="AF146" s="39" t="str">
        <f>IFERROR(__xludf.DUMMYFUNCTION("""COMPUTED_VALUE"""),"")</f>
        <v/>
      </c>
      <c r="AG146" s="39" t="str">
        <f>IFERROR(__xludf.DUMMYFUNCTION("""COMPUTED_VALUE"""),"")</f>
        <v/>
      </c>
      <c r="AH146" s="39"/>
      <c r="AI146" s="39"/>
      <c r="AJ146" s="39"/>
      <c r="AK146" s="39"/>
      <c r="AL146" s="39"/>
      <c r="AM146" s="39"/>
      <c r="AN146" s="39"/>
    </row>
    <row r="147" outlineLevel="1">
      <c r="A147" s="45" t="str">
        <f>IFERROR(__xludf.DUMMYFUNCTION("""COMPUTED_VALUE"""),"begin_group")</f>
        <v>begin_group</v>
      </c>
      <c r="B147" s="45" t="str">
        <f>IFERROR(__xludf.DUMMYFUNCTION("""COMPUTED_VALUE"""),"Laboratory0")</f>
        <v>Laboratory0</v>
      </c>
      <c r="C147" s="45" t="str">
        <f>IFERROR(__xludf.DUMMYFUNCTION("""COMPUTED_VALUE"""),"Section 8 Laboratory ")</f>
        <v>Section 8 Laboratory </v>
      </c>
      <c r="D147" s="45" t="str">
        <f>IFERROR(__xludf.DUMMYFUNCTION("""COMPUTED_VALUE"""),"")</f>
        <v/>
      </c>
      <c r="E147" s="45" t="str">
        <f>IFERROR(__xludf.DUMMYFUNCTION("""COMPUTED_VALUE"""),"")</f>
        <v/>
      </c>
      <c r="F147" s="45">
        <f>IFERROR(__xludf.DUMMYFUNCTION("""COMPUTED_VALUE"""),147.0)</f>
        <v>147</v>
      </c>
      <c r="G147" s="45" t="str">
        <f>IFERROR(__xludf.DUMMYFUNCTION("""COMPUTED_VALUE"""),"")</f>
        <v/>
      </c>
      <c r="H147" s="45">
        <f>IFERROR(__xludf.DUMMYFUNCTION("""COMPUTED_VALUE"""),11.0)</f>
        <v>11</v>
      </c>
      <c r="I147" s="45" t="str">
        <f>IFERROR(__xludf.DUMMYFUNCTION("""COMPUTED_VALUE"""),"")</f>
        <v/>
      </c>
      <c r="J147" s="45" t="str">
        <f>IFERROR(__xludf.DUMMYFUNCTION("""COMPUTED_VALUE"""),"field-list")</f>
        <v>field-list</v>
      </c>
      <c r="K147" s="45" t="str">
        <f>IFERROR(__xludf.DUMMYFUNCTION("""COMPUTED_VALUE"""),"")</f>
        <v/>
      </c>
      <c r="L147" s="37" t="str">
        <f>IFERROR(__xludf.DUMMYFUNCTION("""COMPUTED_VALUE"""),"")</f>
        <v/>
      </c>
      <c r="M147" s="37" t="str">
        <f>IFERROR(__xludf.DUMMYFUNCTION("""COMPUTED_VALUE"""),"")</f>
        <v/>
      </c>
      <c r="N147" s="46" t="str">
        <f>IFERROR(__xludf.DUMMYFUNCTION("""COMPUTED_VALUE"""),"")</f>
        <v/>
      </c>
      <c r="O147" s="45" t="str">
        <f>IFERROR(__xludf.DUMMYFUNCTION("""COMPUTED_VALUE"""),"")</f>
        <v/>
      </c>
      <c r="P147" s="45" t="str">
        <f>IFERROR(__xludf.DUMMYFUNCTION("""COMPUTED_VALUE"""),"")</f>
        <v/>
      </c>
      <c r="Q147" s="45" t="str">
        <f>IFERROR(__xludf.DUMMYFUNCTION("""COMPUTED_VALUE"""),"")</f>
        <v/>
      </c>
      <c r="R147" s="45" t="str">
        <f>IFERROR(__xludf.DUMMYFUNCTION("""COMPUTED_VALUE"""),"")</f>
        <v/>
      </c>
      <c r="S147" s="45" t="str">
        <f>IFERROR(__xludf.DUMMYFUNCTION("""COMPUTED_VALUE"""),"")</f>
        <v/>
      </c>
      <c r="T147" s="45" t="str">
        <f>IFERROR(__xludf.DUMMYFUNCTION("""COMPUTED_VALUE"""),"")</f>
        <v/>
      </c>
      <c r="U147" s="45" t="str">
        <f>IFERROR(__xludf.DUMMYFUNCTION("""COMPUTED_VALUE"""),"")</f>
        <v/>
      </c>
      <c r="V147" s="45" t="str">
        <f>IFERROR(__xludf.DUMMYFUNCTION("""COMPUTED_VALUE"""),"")</f>
        <v/>
      </c>
      <c r="W147" s="45" t="str">
        <f>IFERROR(__xludf.DUMMYFUNCTION("""COMPUTED_VALUE"""),"")</f>
        <v/>
      </c>
      <c r="X147" s="45" t="str">
        <f>IFERROR(__xludf.DUMMYFUNCTION("""COMPUTED_VALUE"""),"section_8_l")</f>
        <v>section_8_l</v>
      </c>
      <c r="Y147" s="45" t="str">
        <f>IFERROR(__xludf.DUMMYFUNCTION("""COMPUTED_VALUE"""),"No")</f>
        <v>No</v>
      </c>
      <c r="Z147" s="45" t="str">
        <f>IFERROR(__xludf.DUMMYFUNCTION("""COMPUTED_VALUE"""),"")</f>
        <v/>
      </c>
      <c r="AA147" s="45" t="str">
        <f>IFERROR(__xludf.DUMMYFUNCTION("""COMPUTED_VALUE"""),"")</f>
        <v/>
      </c>
      <c r="AB147" s="45" t="str">
        <f>IFERROR(__xludf.DUMMYFUNCTION("""COMPUTED_VALUE"""),"")</f>
        <v/>
      </c>
      <c r="AC147" s="45" t="str">
        <f>IFERROR(__xludf.DUMMYFUNCTION("""COMPUTED_VALUE"""),"")</f>
        <v/>
      </c>
      <c r="AD147" s="45" t="str">
        <f>IFERROR(__xludf.DUMMYFUNCTION("""COMPUTED_VALUE"""),"")</f>
        <v/>
      </c>
      <c r="AE147" s="45" t="str">
        <f>IFERROR(__xludf.DUMMYFUNCTION("""COMPUTED_VALUE"""),"")</f>
        <v/>
      </c>
      <c r="AF147" s="45" t="str">
        <f>IFERROR(__xludf.DUMMYFUNCTION("""COMPUTED_VALUE"""),"")</f>
        <v/>
      </c>
      <c r="AG147" s="45" t="str">
        <f>IFERROR(__xludf.DUMMYFUNCTION("""COMPUTED_VALUE"""),"")</f>
        <v/>
      </c>
      <c r="AH147" s="45"/>
      <c r="AI147" s="45"/>
      <c r="AJ147" s="45"/>
      <c r="AK147" s="45"/>
      <c r="AL147" s="45"/>
      <c r="AM147" s="45"/>
      <c r="AN147" s="45"/>
    </row>
    <row r="148" outlineLevel="1">
      <c r="A148" s="52" t="str">
        <f>IFERROR(__xludf.DUMMYFUNCTION("""COMPUTED_VALUE"""),"select_one yes1_no0")</f>
        <v>select_one yes1_no0</v>
      </c>
      <c r="B148" s="52" t="str">
        <f>IFERROR(__xludf.DUMMYFUNCTION("""COMPUTED_VALUE"""),"MedLabTecAv")</f>
        <v>MedLabTecAv</v>
      </c>
      <c r="C148" s="52" t="str">
        <f>IFERROR(__xludf.DUMMYFUNCTION("""COMPUTED_VALUE"""),"1. Medical Laboratory technician available")</f>
        <v>1. Medical Laboratory technician available</v>
      </c>
      <c r="D148" s="52" t="str">
        <f>IFERROR(__xludf.DUMMYFUNCTION("""COMPUTED_VALUE"""),"")</f>
        <v/>
      </c>
      <c r="E148" s="52" t="str">
        <f>IFERROR(__xludf.DUMMYFUNCTION("""COMPUTED_VALUE"""),"")</f>
        <v/>
      </c>
      <c r="F148" s="52">
        <f>IFERROR(__xludf.DUMMYFUNCTION("""COMPUTED_VALUE"""),148.0)</f>
        <v>148</v>
      </c>
      <c r="G148" s="52">
        <f>IFERROR(__xludf.DUMMYFUNCTION("""COMPUTED_VALUE"""),1.0)</f>
        <v>1</v>
      </c>
      <c r="H148" s="52">
        <f>IFERROR(__xludf.DUMMYFUNCTION("""COMPUTED_VALUE"""),11.0)</f>
        <v>11</v>
      </c>
      <c r="I148" s="52" t="str">
        <f>IFERROR(__xludf.DUMMYFUNCTION("""COMPUTED_VALUE"""),"")</f>
        <v/>
      </c>
      <c r="J148" s="52" t="str">
        <f>IFERROR(__xludf.DUMMYFUNCTION("""COMPUTED_VALUE"""),"")</f>
        <v/>
      </c>
      <c r="K148" s="52" t="b">
        <f>IFERROR(__xludf.DUMMYFUNCTION("""COMPUTED_VALUE"""),TRUE)</f>
        <v>1</v>
      </c>
      <c r="L148" s="37" t="str">
        <f>IFERROR(__xludf.DUMMYFUNCTION("""COMPUTED_VALUE"""),"")</f>
        <v/>
      </c>
      <c r="M148" s="37" t="str">
        <f>IFERROR(__xludf.DUMMYFUNCTION("""COMPUTED_VALUE"""),"")</f>
        <v/>
      </c>
      <c r="N148" s="53" t="str">
        <f>IFERROR(__xludf.DUMMYFUNCTION("""COMPUTED_VALUE"""),"")</f>
        <v/>
      </c>
      <c r="O148" s="52" t="str">
        <f>IFERROR(__xludf.DUMMYFUNCTION("""COMPUTED_VALUE"""),"")</f>
        <v/>
      </c>
      <c r="P148" s="52" t="str">
        <f>IFERROR(__xludf.DUMMYFUNCTION("""COMPUTED_VALUE"""),"")</f>
        <v/>
      </c>
      <c r="Q148" s="52" t="str">
        <f>IFERROR(__xludf.DUMMYFUNCTION("""COMPUTED_VALUE"""),"")</f>
        <v/>
      </c>
      <c r="R148" s="52" t="str">
        <f>IFERROR(__xludf.DUMMYFUNCTION("""COMPUTED_VALUE"""),"")</f>
        <v/>
      </c>
      <c r="S148" s="52" t="str">
        <f>IFERROR(__xludf.DUMMYFUNCTION("""COMPUTED_VALUE"""),"")</f>
        <v/>
      </c>
      <c r="T148" s="52" t="str">
        <f>IFERROR(__xludf.DUMMYFUNCTION("""COMPUTED_VALUE"""),"")</f>
        <v/>
      </c>
      <c r="U148" s="52" t="str">
        <f>IFERROR(__xludf.DUMMYFUNCTION("""COMPUTED_VALUE"""),"")</f>
        <v/>
      </c>
      <c r="V148" s="52" t="str">
        <f>IFERROR(__xludf.DUMMYFUNCTION("""COMPUTED_VALUE"""),"")</f>
        <v/>
      </c>
      <c r="W148" s="52" t="str">
        <f>IFERROR(__xludf.DUMMYFUNCTION("""COMPUTED_VALUE"""),"")</f>
        <v/>
      </c>
      <c r="X148" s="52" t="str">
        <f>IFERROR(__xludf.DUMMYFUNCTION("""COMPUTED_VALUE"""),"medical_lab")</f>
        <v>medical_lab</v>
      </c>
      <c r="Y148" s="52" t="str">
        <f>IFERROR(__xludf.DUMMYFUNCTION("""COMPUTED_VALUE"""),"Yes")</f>
        <v>Yes</v>
      </c>
      <c r="Z148" s="52" t="str">
        <f>IFERROR(__xludf.DUMMYFUNCTION("""COMPUTED_VALUE"""),"yes1_no0")</f>
        <v>yes1_no0</v>
      </c>
      <c r="AA148" s="52" t="str">
        <f>IFERROR(__xludf.DUMMYFUNCTION("""COMPUTED_VALUE"""),"yes1no00000")</f>
        <v>yes1no00000</v>
      </c>
      <c r="AB148" s="52" t="str">
        <f>IFERROR(__xludf.DUMMYFUNCTION("""COMPUTED_VALUE"""),"INTEGER_ZERO_OR_POSITIVE")</f>
        <v>INTEGER_ZERO_OR_POSITIVE</v>
      </c>
      <c r="AC148" s="52" t="str">
        <f>IFERROR(__xludf.DUMMYFUNCTION("""COMPUTED_VALUE"""),"")</f>
        <v/>
      </c>
      <c r="AD148" s="52" t="str">
        <f>IFERROR(__xludf.DUMMYFUNCTION("""COMPUTED_VALUE"""),"INTEGER_ZERO_OR_POSITIVE")</f>
        <v>INTEGER_ZERO_OR_POSITIVE</v>
      </c>
      <c r="AE148" s="52" t="str">
        <f>IFERROR(__xludf.DUMMYFUNCTION("""COMPUTED_VALUE"""),"SUM")</f>
        <v>SUM</v>
      </c>
      <c r="AF148" s="52" t="b">
        <f>IFERROR(__xludf.DUMMYFUNCTION("""COMPUTED_VALUE"""),TRUE)</f>
        <v>1</v>
      </c>
      <c r="AG148" s="52" t="str">
        <f>IFERROR(__xludf.DUMMYFUNCTION("""COMPUTED_VALUE"""),"Yes + Yes + Yes + Yes + Yes + Yes + Yes + Yes + Yes + Yes + Yes")</f>
        <v>Yes + Yes + Yes + Yes + Yes + Yes + Yes + Yes + Yes + Yes + Yes</v>
      </c>
      <c r="AH148" s="52"/>
      <c r="AI148" s="52"/>
      <c r="AJ148" s="52"/>
      <c r="AK148" s="52"/>
      <c r="AL148" s="52"/>
      <c r="AM148" s="52"/>
      <c r="AN148" s="52"/>
    </row>
    <row r="149" outlineLevel="1">
      <c r="A149" s="39" t="str">
        <f>IFERROR(__xludf.DUMMYFUNCTION("""COMPUTED_VALUE"""),"select_one yes1_no0")</f>
        <v>select_one yes1_no0</v>
      </c>
      <c r="B149" s="39" t="str">
        <f>IFERROR(__xludf.DUMMYFUNCTION("""COMPUTED_VALUE"""),"LabOpen7Day")</f>
        <v>LabOpen7Day</v>
      </c>
      <c r="C149" s="39" t="str">
        <f>IFERROR(__xludf.DUMMYFUNCTION("""COMPUTED_VALUE"""),"2. Laboratory is open every day of the week")</f>
        <v>2. Laboratory is open every day of the week</v>
      </c>
      <c r="D149" s="39" t="str">
        <f>IFERROR(__xludf.DUMMYFUNCTION("""COMPUTED_VALUE"""),"")</f>
        <v/>
      </c>
      <c r="E149" s="39" t="str">
        <f>IFERROR(__xludf.DUMMYFUNCTION("""COMPUTED_VALUE"""),"")</f>
        <v/>
      </c>
      <c r="F149" s="39">
        <f>IFERROR(__xludf.DUMMYFUNCTION("""COMPUTED_VALUE"""),149.0)</f>
        <v>149</v>
      </c>
      <c r="G149" s="39">
        <f>IFERROR(__xludf.DUMMYFUNCTION("""COMPUTED_VALUE"""),1.0)</f>
        <v>1</v>
      </c>
      <c r="H149" s="39">
        <f>IFERROR(__xludf.DUMMYFUNCTION("""COMPUTED_VALUE"""),11.0)</f>
        <v>11</v>
      </c>
      <c r="I149" s="39" t="str">
        <f>IFERROR(__xludf.DUMMYFUNCTION("""COMPUTED_VALUE"""),"Supervisor verifies the last 2 Sundays in laboratory register")</f>
        <v>Supervisor verifies the last 2 Sundays in laboratory register</v>
      </c>
      <c r="J149" s="39" t="str">
        <f>IFERROR(__xludf.DUMMYFUNCTION("""COMPUTED_VALUE"""),"")</f>
        <v/>
      </c>
      <c r="K149" s="39" t="b">
        <f>IFERROR(__xludf.DUMMYFUNCTION("""COMPUTED_VALUE"""),TRUE)</f>
        <v>1</v>
      </c>
      <c r="L149" s="37" t="str">
        <f>IFERROR(__xludf.DUMMYFUNCTION("""COMPUTED_VALUE"""),"")</f>
        <v/>
      </c>
      <c r="M149" s="37" t="str">
        <f>IFERROR(__xludf.DUMMYFUNCTION("""COMPUTED_VALUE"""),"")</f>
        <v/>
      </c>
      <c r="N149" s="40" t="str">
        <f>IFERROR(__xludf.DUMMYFUNCTION("""COMPUTED_VALUE"""),"")</f>
        <v/>
      </c>
      <c r="O149" s="39" t="str">
        <f>IFERROR(__xludf.DUMMYFUNCTION("""COMPUTED_VALUE"""),"")</f>
        <v/>
      </c>
      <c r="P149" s="39" t="str">
        <f>IFERROR(__xludf.DUMMYFUNCTION("""COMPUTED_VALUE"""),"")</f>
        <v/>
      </c>
      <c r="Q149" s="39" t="str">
        <f>IFERROR(__xludf.DUMMYFUNCTION("""COMPUTED_VALUE"""),"")</f>
        <v/>
      </c>
      <c r="R149" s="39" t="str">
        <f>IFERROR(__xludf.DUMMYFUNCTION("""COMPUTED_VALUE"""),"")</f>
        <v/>
      </c>
      <c r="S149" s="39" t="str">
        <f>IFERROR(__xludf.DUMMYFUNCTION("""COMPUTED_VALUE"""),"")</f>
        <v/>
      </c>
      <c r="T149" s="39" t="str">
        <f>IFERROR(__xludf.DUMMYFUNCTION("""COMPUTED_VALUE"""),"")</f>
        <v/>
      </c>
      <c r="U149" s="39" t="str">
        <f>IFERROR(__xludf.DUMMYFUNCTION("""COMPUTED_VALUE"""),"")</f>
        <v/>
      </c>
      <c r="V149" s="39" t="str">
        <f>IFERROR(__xludf.DUMMYFUNCTION("""COMPUTED_VALUE"""),"")</f>
        <v/>
      </c>
      <c r="W149" s="39" t="str">
        <f>IFERROR(__xludf.DUMMYFUNCTION("""COMPUTED_VALUE"""),"")</f>
        <v/>
      </c>
      <c r="X149" s="39" t="str">
        <f>IFERROR(__xludf.DUMMYFUNCTION("""COMPUTED_VALUE"""),"laboratory_")</f>
        <v>laboratory_</v>
      </c>
      <c r="Y149" s="39" t="str">
        <f>IFERROR(__xludf.DUMMYFUNCTION("""COMPUTED_VALUE"""),"Yes")</f>
        <v>Yes</v>
      </c>
      <c r="Z149" s="39" t="str">
        <f>IFERROR(__xludf.DUMMYFUNCTION("""COMPUTED_VALUE"""),"yes1_no0")</f>
        <v>yes1_no0</v>
      </c>
      <c r="AA149" s="39" t="str">
        <f>IFERROR(__xludf.DUMMYFUNCTION("""COMPUTED_VALUE"""),"yes1no00000")</f>
        <v>yes1no00000</v>
      </c>
      <c r="AB149" s="39" t="str">
        <f>IFERROR(__xludf.DUMMYFUNCTION("""COMPUTED_VALUE"""),"INTEGER_ZERO_OR_POSITIVE")</f>
        <v>INTEGER_ZERO_OR_POSITIVE</v>
      </c>
      <c r="AC149" s="39" t="str">
        <f>IFERROR(__xludf.DUMMYFUNCTION("""COMPUTED_VALUE"""),"")</f>
        <v/>
      </c>
      <c r="AD149" s="39" t="str">
        <f>IFERROR(__xludf.DUMMYFUNCTION("""COMPUTED_VALUE"""),"INTEGER_ZERO_OR_POSITIVE")</f>
        <v>INTEGER_ZERO_OR_POSITIVE</v>
      </c>
      <c r="AE149" s="39" t="str">
        <f>IFERROR(__xludf.DUMMYFUNCTION("""COMPUTED_VALUE"""),"SUM")</f>
        <v>SUM</v>
      </c>
      <c r="AF149" s="39" t="b">
        <f>IFERROR(__xludf.DUMMYFUNCTION("""COMPUTED_VALUE"""),TRUE)</f>
        <v>1</v>
      </c>
      <c r="AG149" s="39" t="str">
        <f>IFERROR(__xludf.DUMMYFUNCTION("""COMPUTED_VALUE"""),"")</f>
        <v/>
      </c>
      <c r="AH149" s="39"/>
      <c r="AI149" s="39"/>
      <c r="AJ149" s="39"/>
      <c r="AK149" s="39"/>
      <c r="AL149" s="39"/>
      <c r="AM149" s="39"/>
      <c r="AN149" s="39"/>
    </row>
    <row r="150" outlineLevel="1">
      <c r="A150" s="39" t="str">
        <f>IFERROR(__xludf.DUMMYFUNCTION("""COMPUTED_VALUE"""),"select_one yes1_no0")</f>
        <v>select_one yes1_no0</v>
      </c>
      <c r="B150" s="39" t="str">
        <f>IFERROR(__xludf.DUMMYFUNCTION("""COMPUTED_VALUE"""),"LabExamVisi")</f>
        <v>LabExamVisi</v>
      </c>
      <c r="C150" s="39" t="str">
        <f>IFERROR(__xludf.DUMMYFUNCTION("""COMPUTED_VALUE"""),"3. List of laboratory examinations visible for the public with fees")</f>
        <v>3. List of laboratory examinations visible for the public with fees</v>
      </c>
      <c r="D150" s="39" t="str">
        <f>IFERROR(__xludf.DUMMYFUNCTION("""COMPUTED_VALUE"""),"")</f>
        <v/>
      </c>
      <c r="E150" s="39" t="str">
        <f>IFERROR(__xludf.DUMMYFUNCTION("""COMPUTED_VALUE"""),"")</f>
        <v/>
      </c>
      <c r="F150" s="39">
        <f>IFERROR(__xludf.DUMMYFUNCTION("""COMPUTED_VALUE"""),150.0)</f>
        <v>150</v>
      </c>
      <c r="G150" s="39">
        <f>IFERROR(__xludf.DUMMYFUNCTION("""COMPUTED_VALUE"""),1.0)</f>
        <v>1</v>
      </c>
      <c r="H150" s="39">
        <f>IFERROR(__xludf.DUMMYFUNCTION("""COMPUTED_VALUE"""),11.0)</f>
        <v>11</v>
      </c>
      <c r="I150" s="39" t="str">
        <f>IFERROR(__xludf.DUMMYFUNCTION("""COMPUTED_VALUE"""),"")</f>
        <v/>
      </c>
      <c r="J150" s="39" t="str">
        <f>IFERROR(__xludf.DUMMYFUNCTION("""COMPUTED_VALUE"""),"")</f>
        <v/>
      </c>
      <c r="K150" s="39" t="b">
        <f>IFERROR(__xludf.DUMMYFUNCTION("""COMPUTED_VALUE"""),TRUE)</f>
        <v>1</v>
      </c>
      <c r="L150" s="37" t="str">
        <f>IFERROR(__xludf.DUMMYFUNCTION("""COMPUTED_VALUE"""),"")</f>
        <v/>
      </c>
      <c r="M150" s="37" t="str">
        <f>IFERROR(__xludf.DUMMYFUNCTION("""COMPUTED_VALUE"""),"")</f>
        <v/>
      </c>
      <c r="N150" s="40" t="str">
        <f>IFERROR(__xludf.DUMMYFUNCTION("""COMPUTED_VALUE"""),"")</f>
        <v/>
      </c>
      <c r="O150" s="39" t="str">
        <f>IFERROR(__xludf.DUMMYFUNCTION("""COMPUTED_VALUE"""),"")</f>
        <v/>
      </c>
      <c r="P150" s="39" t="str">
        <f>IFERROR(__xludf.DUMMYFUNCTION("""COMPUTED_VALUE"""),"")</f>
        <v/>
      </c>
      <c r="Q150" s="39" t="str">
        <f>IFERROR(__xludf.DUMMYFUNCTION("""COMPUTED_VALUE"""),"")</f>
        <v/>
      </c>
      <c r="R150" s="39" t="str">
        <f>IFERROR(__xludf.DUMMYFUNCTION("""COMPUTED_VALUE"""),"")</f>
        <v/>
      </c>
      <c r="S150" s="39" t="str">
        <f>IFERROR(__xludf.DUMMYFUNCTION("""COMPUTED_VALUE"""),"")</f>
        <v/>
      </c>
      <c r="T150" s="39" t="str">
        <f>IFERROR(__xludf.DUMMYFUNCTION("""COMPUTED_VALUE"""),"")</f>
        <v/>
      </c>
      <c r="U150" s="39" t="str">
        <f>IFERROR(__xludf.DUMMYFUNCTION("""COMPUTED_VALUE"""),"")</f>
        <v/>
      </c>
      <c r="V150" s="39" t="str">
        <f>IFERROR(__xludf.DUMMYFUNCTION("""COMPUTED_VALUE"""),"")</f>
        <v/>
      </c>
      <c r="W150" s="39" t="str">
        <f>IFERROR(__xludf.DUMMYFUNCTION("""COMPUTED_VALUE"""),"")</f>
        <v/>
      </c>
      <c r="X150" s="39" t="str">
        <f>IFERROR(__xludf.DUMMYFUNCTION("""COMPUTED_VALUE"""),"list_of_lab")</f>
        <v>list_of_lab</v>
      </c>
      <c r="Y150" s="39" t="str">
        <f>IFERROR(__xludf.DUMMYFUNCTION("""COMPUTED_VALUE"""),"Yes")</f>
        <v>Yes</v>
      </c>
      <c r="Z150" s="39" t="str">
        <f>IFERROR(__xludf.DUMMYFUNCTION("""COMPUTED_VALUE"""),"yes1_no0")</f>
        <v>yes1_no0</v>
      </c>
      <c r="AA150" s="39" t="str">
        <f>IFERROR(__xludf.DUMMYFUNCTION("""COMPUTED_VALUE"""),"yes1no00000")</f>
        <v>yes1no00000</v>
      </c>
      <c r="AB150" s="39" t="str">
        <f>IFERROR(__xludf.DUMMYFUNCTION("""COMPUTED_VALUE"""),"INTEGER_ZERO_OR_POSITIVE")</f>
        <v>INTEGER_ZERO_OR_POSITIVE</v>
      </c>
      <c r="AC150" s="39" t="str">
        <f>IFERROR(__xludf.DUMMYFUNCTION("""COMPUTED_VALUE"""),"")</f>
        <v/>
      </c>
      <c r="AD150" s="39" t="str">
        <f>IFERROR(__xludf.DUMMYFUNCTION("""COMPUTED_VALUE"""),"INTEGER_ZERO_OR_POSITIVE")</f>
        <v>INTEGER_ZERO_OR_POSITIVE</v>
      </c>
      <c r="AE150" s="39" t="str">
        <f>IFERROR(__xludf.DUMMYFUNCTION("""COMPUTED_VALUE"""),"SUM")</f>
        <v>SUM</v>
      </c>
      <c r="AF150" s="39" t="b">
        <f>IFERROR(__xludf.DUMMYFUNCTION("""COMPUTED_VALUE"""),TRUE)</f>
        <v>1</v>
      </c>
      <c r="AG150" s="39" t="str">
        <f>IFERROR(__xludf.DUMMYFUNCTION("""COMPUTED_VALUE"""),"")</f>
        <v/>
      </c>
      <c r="AH150" s="39"/>
      <c r="AI150" s="39"/>
      <c r="AJ150" s="39"/>
      <c r="AK150" s="39"/>
      <c r="AL150" s="39"/>
      <c r="AM150" s="39"/>
      <c r="AN150" s="39"/>
    </row>
    <row r="151" outlineLevel="1">
      <c r="A151" s="54" t="str">
        <f>IFERROR(__xludf.DUMMYFUNCTION("""COMPUTED_VALUE"""),"select_one yes3_no0")</f>
        <v>select_one yes3_no0</v>
      </c>
      <c r="B151" s="54" t="str">
        <f>IFERROR(__xludf.DUMMYFUNCTION("""COMPUTED_VALUE"""),"MatchResult")</f>
        <v>MatchResult</v>
      </c>
      <c r="C151" s="54" t="str">
        <f>IFERROR(__xludf.DUMMYFUNCTION("""COMPUTED_VALUE"""),"4. Are results recorded correctly in laboratory register and do they match with results in inpatient sheets or OPD examination cards?")</f>
        <v>4. Are results recorded correctly in laboratory register and do they match with results in inpatient sheets or OPD examination cards?</v>
      </c>
      <c r="D151" s="54" t="str">
        <f>IFERROR(__xludf.DUMMYFUNCTION("""COMPUTED_VALUE"""),"")</f>
        <v/>
      </c>
      <c r="E151" s="54" t="str">
        <f>IFERROR(__xludf.DUMMYFUNCTION("""COMPUTED_VALUE"""),"")</f>
        <v/>
      </c>
      <c r="F151" s="54">
        <f>IFERROR(__xludf.DUMMYFUNCTION("""COMPUTED_VALUE"""),151.0)</f>
        <v>151</v>
      </c>
      <c r="G151" s="54">
        <f>IFERROR(__xludf.DUMMYFUNCTION("""COMPUTED_VALUE"""),3.0)</f>
        <v>3</v>
      </c>
      <c r="H151" s="54">
        <f>IFERROR(__xludf.DUMMYFUNCTION("""COMPUTED_VALUE"""),11.0)</f>
        <v>11</v>
      </c>
      <c r="I151" s="54" t="str">
        <f>IFERROR(__xludf.DUMMYFUNCTION("""COMPUTED_VALUE"""),"Supervisor verifies last five results")</f>
        <v>Supervisor verifies last five results</v>
      </c>
      <c r="J151" s="54" t="str">
        <f>IFERROR(__xludf.DUMMYFUNCTION("""COMPUTED_VALUE"""),"")</f>
        <v/>
      </c>
      <c r="K151" s="54" t="b">
        <f>IFERROR(__xludf.DUMMYFUNCTION("""COMPUTED_VALUE"""),TRUE)</f>
        <v>1</v>
      </c>
      <c r="L151" s="37" t="str">
        <f>IFERROR(__xludf.DUMMYFUNCTION("""COMPUTED_VALUE"""),"")</f>
        <v/>
      </c>
      <c r="M151" s="37" t="str">
        <f>IFERROR(__xludf.DUMMYFUNCTION("""COMPUTED_VALUE"""),"")</f>
        <v/>
      </c>
      <c r="N151" s="55" t="str">
        <f>IFERROR(__xludf.DUMMYFUNCTION("""COMPUTED_VALUE"""),"")</f>
        <v/>
      </c>
      <c r="O151" s="54" t="str">
        <f>IFERROR(__xludf.DUMMYFUNCTION("""COMPUTED_VALUE"""),"")</f>
        <v/>
      </c>
      <c r="P151" s="54" t="str">
        <f>IFERROR(__xludf.DUMMYFUNCTION("""COMPUTED_VALUE"""),"")</f>
        <v/>
      </c>
      <c r="Q151" s="54" t="str">
        <f>IFERROR(__xludf.DUMMYFUNCTION("""COMPUTED_VALUE"""),"")</f>
        <v/>
      </c>
      <c r="R151" s="54" t="str">
        <f>IFERROR(__xludf.DUMMYFUNCTION("""COMPUTED_VALUE"""),"")</f>
        <v/>
      </c>
      <c r="S151" s="54" t="str">
        <f>IFERROR(__xludf.DUMMYFUNCTION("""COMPUTED_VALUE"""),"")</f>
        <v/>
      </c>
      <c r="T151" s="54" t="str">
        <f>IFERROR(__xludf.DUMMYFUNCTION("""COMPUTED_VALUE"""),"")</f>
        <v/>
      </c>
      <c r="U151" s="54" t="str">
        <f>IFERROR(__xludf.DUMMYFUNCTION("""COMPUTED_VALUE"""),"")</f>
        <v/>
      </c>
      <c r="V151" s="54" t="str">
        <f>IFERROR(__xludf.DUMMYFUNCTION("""COMPUTED_VALUE"""),"")</f>
        <v/>
      </c>
      <c r="W151" s="54" t="str">
        <f>IFERROR(__xludf.DUMMYFUNCTION("""COMPUTED_VALUE"""),"")</f>
        <v/>
      </c>
      <c r="X151" s="54" t="str">
        <f>IFERROR(__xludf.DUMMYFUNCTION("""COMPUTED_VALUE"""),"are_results")</f>
        <v>are_results</v>
      </c>
      <c r="Y151" s="54" t="str">
        <f>IFERROR(__xludf.DUMMYFUNCTION("""COMPUTED_VALUE"""),"Yes")</f>
        <v>Yes</v>
      </c>
      <c r="Z151" s="54" t="str">
        <f>IFERROR(__xludf.DUMMYFUNCTION("""COMPUTED_VALUE"""),"yes3_no0")</f>
        <v>yes3_no0</v>
      </c>
      <c r="AA151" s="54" t="str">
        <f>IFERROR(__xludf.DUMMYFUNCTION("""COMPUTED_VALUE"""),"yes3no00000")</f>
        <v>yes3no00000</v>
      </c>
      <c r="AB151" s="54" t="str">
        <f>IFERROR(__xludf.DUMMYFUNCTION("""COMPUTED_VALUE"""),"INTEGER_ZERO_OR_POSITIVE")</f>
        <v>INTEGER_ZERO_OR_POSITIVE</v>
      </c>
      <c r="AC151" s="54" t="str">
        <f>IFERROR(__xludf.DUMMYFUNCTION("""COMPUTED_VALUE"""),"")</f>
        <v/>
      </c>
      <c r="AD151" s="54" t="str">
        <f>IFERROR(__xludf.DUMMYFUNCTION("""COMPUTED_VALUE"""),"INTEGER_ZERO_OR_POSITIVE")</f>
        <v>INTEGER_ZERO_OR_POSITIVE</v>
      </c>
      <c r="AE151" s="54" t="str">
        <f>IFERROR(__xludf.DUMMYFUNCTION("""COMPUTED_VALUE"""),"SUM")</f>
        <v>SUM</v>
      </c>
      <c r="AF151" s="54" t="b">
        <f>IFERROR(__xludf.DUMMYFUNCTION("""COMPUTED_VALUE"""),TRUE)</f>
        <v>1</v>
      </c>
      <c r="AG151" s="54" t="str">
        <f>IFERROR(__xludf.DUMMYFUNCTION("""COMPUTED_VALUE"""),"")</f>
        <v/>
      </c>
      <c r="AH151" s="54"/>
      <c r="AI151" s="54"/>
      <c r="AJ151" s="54"/>
      <c r="AK151" s="54"/>
      <c r="AL151" s="54"/>
      <c r="AM151" s="54"/>
      <c r="AN151" s="54"/>
    </row>
    <row r="152" outlineLevel="1">
      <c r="A152" s="39" t="str">
        <f>IFERROR(__xludf.DUMMYFUNCTION("""COMPUTED_VALUE"""),"select_one yes1_no0")</f>
        <v>select_one yes1_no0</v>
      </c>
      <c r="B152" s="39" t="str">
        <f>IFERROR(__xludf.DUMMYFUNCTION("""COMPUTED_VALUE"""),"ParasitDemo")</f>
        <v>ParasitDemo</v>
      </c>
      <c r="C152" s="39" t="str">
        <f>IFERROR(__xludf.DUMMYFUNCTION("""COMPUTED_VALUE"""),"5. Availability of parasites demonstrations")</f>
        <v>5. Availability of parasites demonstrations</v>
      </c>
      <c r="D152" s="39" t="str">
        <f>IFERROR(__xludf.DUMMYFUNCTION("""COMPUTED_VALUE"""),"")</f>
        <v/>
      </c>
      <c r="E152" s="39" t="str">
        <f>IFERROR(__xludf.DUMMYFUNCTION("""COMPUTED_VALUE"""),"")</f>
        <v/>
      </c>
      <c r="F152" s="39">
        <f>IFERROR(__xludf.DUMMYFUNCTION("""COMPUTED_VALUE"""),152.0)</f>
        <v>152</v>
      </c>
      <c r="G152" s="39">
        <f>IFERROR(__xludf.DUMMYFUNCTION("""COMPUTED_VALUE"""),1.0)</f>
        <v>1</v>
      </c>
      <c r="H152" s="39">
        <f>IFERROR(__xludf.DUMMYFUNCTION("""COMPUTED_VALUE"""),11.0)</f>
        <v>11</v>
      </c>
      <c r="I152" s="39" t="str">
        <f>IFERROR(__xludf.DUMMYFUNCTION("""COMPUTED_VALUE"""),"On plastic paper, in a color book, or put on wall
Blood smear: Vivax, Ovale, Falciparum and Malariae
Stools: Ascaris, entamoeba, ankylostoma and schistosome")</f>
        <v>On plastic paper, in a color book, or put on wall
Blood smear: Vivax, Ovale, Falciparum and Malariae
Stools: Ascaris, entamoeba, ankylostoma and schistosome</v>
      </c>
      <c r="J152" s="39" t="str">
        <f>IFERROR(__xludf.DUMMYFUNCTION("""COMPUTED_VALUE"""),"")</f>
        <v/>
      </c>
      <c r="K152" s="39" t="b">
        <f>IFERROR(__xludf.DUMMYFUNCTION("""COMPUTED_VALUE"""),TRUE)</f>
        <v>1</v>
      </c>
      <c r="L152" s="37" t="str">
        <f>IFERROR(__xludf.DUMMYFUNCTION("""COMPUTED_VALUE"""),"")</f>
        <v/>
      </c>
      <c r="M152" s="37" t="str">
        <f>IFERROR(__xludf.DUMMYFUNCTION("""COMPUTED_VALUE"""),"")</f>
        <v/>
      </c>
      <c r="N152" s="40" t="str">
        <f>IFERROR(__xludf.DUMMYFUNCTION("""COMPUTED_VALUE"""),"")</f>
        <v/>
      </c>
      <c r="O152" s="39" t="str">
        <f>IFERROR(__xludf.DUMMYFUNCTION("""COMPUTED_VALUE"""),"")</f>
        <v/>
      </c>
      <c r="P152" s="39" t="str">
        <f>IFERROR(__xludf.DUMMYFUNCTION("""COMPUTED_VALUE"""),"")</f>
        <v/>
      </c>
      <c r="Q152" s="39" t="str">
        <f>IFERROR(__xludf.DUMMYFUNCTION("""COMPUTED_VALUE"""),"")</f>
        <v/>
      </c>
      <c r="R152" s="39" t="str">
        <f>IFERROR(__xludf.DUMMYFUNCTION("""COMPUTED_VALUE"""),"")</f>
        <v/>
      </c>
      <c r="S152" s="39" t="str">
        <f>IFERROR(__xludf.DUMMYFUNCTION("""COMPUTED_VALUE"""),"")</f>
        <v/>
      </c>
      <c r="T152" s="39" t="str">
        <f>IFERROR(__xludf.DUMMYFUNCTION("""COMPUTED_VALUE"""),"")</f>
        <v/>
      </c>
      <c r="U152" s="39" t="str">
        <f>IFERROR(__xludf.DUMMYFUNCTION("""COMPUTED_VALUE"""),"")</f>
        <v/>
      </c>
      <c r="V152" s="39" t="str">
        <f>IFERROR(__xludf.DUMMYFUNCTION("""COMPUTED_VALUE"""),"")</f>
        <v/>
      </c>
      <c r="W152" s="39" t="str">
        <f>IFERROR(__xludf.DUMMYFUNCTION("""COMPUTED_VALUE"""),"")</f>
        <v/>
      </c>
      <c r="X152" s="39" t="str">
        <f>IFERROR(__xludf.DUMMYFUNCTION("""COMPUTED_VALUE"""),"availabilit")</f>
        <v>availabilit</v>
      </c>
      <c r="Y152" s="39" t="str">
        <f>IFERROR(__xludf.DUMMYFUNCTION("""COMPUTED_VALUE"""),"Yes")</f>
        <v>Yes</v>
      </c>
      <c r="Z152" s="39" t="str">
        <f>IFERROR(__xludf.DUMMYFUNCTION("""COMPUTED_VALUE"""),"yes1_no0")</f>
        <v>yes1_no0</v>
      </c>
      <c r="AA152" s="39" t="str">
        <f>IFERROR(__xludf.DUMMYFUNCTION("""COMPUTED_VALUE"""),"yes1no00000")</f>
        <v>yes1no00000</v>
      </c>
      <c r="AB152" s="39" t="str">
        <f>IFERROR(__xludf.DUMMYFUNCTION("""COMPUTED_VALUE"""),"INTEGER_ZERO_OR_POSITIVE")</f>
        <v>INTEGER_ZERO_OR_POSITIVE</v>
      </c>
      <c r="AC152" s="39" t="str">
        <f>IFERROR(__xludf.DUMMYFUNCTION("""COMPUTED_VALUE"""),"")</f>
        <v/>
      </c>
      <c r="AD152" s="39" t="str">
        <f>IFERROR(__xludf.DUMMYFUNCTION("""COMPUTED_VALUE"""),"INTEGER_ZERO_OR_POSITIVE")</f>
        <v>INTEGER_ZERO_OR_POSITIVE</v>
      </c>
      <c r="AE152" s="39" t="str">
        <f>IFERROR(__xludf.DUMMYFUNCTION("""COMPUTED_VALUE"""),"SUM")</f>
        <v>SUM</v>
      </c>
      <c r="AF152" s="39" t="b">
        <f>IFERROR(__xludf.DUMMYFUNCTION("""COMPUTED_VALUE"""),TRUE)</f>
        <v>1</v>
      </c>
      <c r="AG152" s="39" t="str">
        <f>IFERROR(__xludf.DUMMYFUNCTION("""COMPUTED_VALUE"""),"")</f>
        <v/>
      </c>
      <c r="AH152" s="39"/>
      <c r="AI152" s="39"/>
      <c r="AJ152" s="39"/>
      <c r="AK152" s="39"/>
      <c r="AL152" s="39"/>
      <c r="AM152" s="39"/>
      <c r="AN152" s="39"/>
    </row>
    <row r="153" outlineLevel="1">
      <c r="A153" s="39" t="str">
        <f>IFERROR(__xludf.DUMMYFUNCTION("""COMPUTED_VALUE"""),"select_one yes2_no0")</f>
        <v>select_one yes2_no0</v>
      </c>
      <c r="B153" s="39" t="str">
        <f>IFERROR(__xludf.DUMMYFUNCTION("""COMPUTED_VALUE"""),"FuncMicrosc")</f>
        <v>FuncMicrosc</v>
      </c>
      <c r="C153" s="39" t="str">
        <f>IFERROR(__xludf.DUMMYFUNCTION("""COMPUTED_VALUE"""),"6. Microscope available and functional")</f>
        <v>6. Microscope available and functional</v>
      </c>
      <c r="D153" s="39" t="str">
        <f>IFERROR(__xludf.DUMMYFUNCTION("""COMPUTED_VALUE"""),"")</f>
        <v/>
      </c>
      <c r="E153" s="39" t="str">
        <f>IFERROR(__xludf.DUMMYFUNCTION("""COMPUTED_VALUE"""),"")</f>
        <v/>
      </c>
      <c r="F153" s="39">
        <f>IFERROR(__xludf.DUMMYFUNCTION("""COMPUTED_VALUE"""),153.0)</f>
        <v>153</v>
      </c>
      <c r="G153" s="39">
        <f>IFERROR(__xludf.DUMMYFUNCTION("""COMPUTED_VALUE"""),2.0)</f>
        <v>2</v>
      </c>
      <c r="H153" s="39">
        <f>IFERROR(__xludf.DUMMYFUNCTION("""COMPUTED_VALUE"""),11.0)</f>
        <v>11</v>
      </c>
      <c r="I153" s="39" t="str">
        <f>IFERROR(__xludf.DUMMYFUNCTION("""COMPUTED_VALUE"""),"functional objectives; immersion oil available, mirror or electricity
blades, cover glass, GIEMSA available")</f>
        <v>functional objectives; immersion oil available, mirror or electricity
blades, cover glass, GIEMSA available</v>
      </c>
      <c r="J153" s="39" t="str">
        <f>IFERROR(__xludf.DUMMYFUNCTION("""COMPUTED_VALUE"""),"")</f>
        <v/>
      </c>
      <c r="K153" s="39" t="b">
        <f>IFERROR(__xludf.DUMMYFUNCTION("""COMPUTED_VALUE"""),TRUE)</f>
        <v>1</v>
      </c>
      <c r="L153" s="37" t="str">
        <f>IFERROR(__xludf.DUMMYFUNCTION("""COMPUTED_VALUE"""),"")</f>
        <v/>
      </c>
      <c r="M153" s="37" t="str">
        <f>IFERROR(__xludf.DUMMYFUNCTION("""COMPUTED_VALUE"""),"")</f>
        <v/>
      </c>
      <c r="N153" s="40" t="str">
        <f>IFERROR(__xludf.DUMMYFUNCTION("""COMPUTED_VALUE"""),"")</f>
        <v/>
      </c>
      <c r="O153" s="39" t="str">
        <f>IFERROR(__xludf.DUMMYFUNCTION("""COMPUTED_VALUE"""),"")</f>
        <v/>
      </c>
      <c r="P153" s="39" t="str">
        <f>IFERROR(__xludf.DUMMYFUNCTION("""COMPUTED_VALUE"""),"")</f>
        <v/>
      </c>
      <c r="Q153" s="39" t="str">
        <f>IFERROR(__xludf.DUMMYFUNCTION("""COMPUTED_VALUE"""),"")</f>
        <v/>
      </c>
      <c r="R153" s="39" t="str">
        <f>IFERROR(__xludf.DUMMYFUNCTION("""COMPUTED_VALUE"""),"")</f>
        <v/>
      </c>
      <c r="S153" s="39" t="str">
        <f>IFERROR(__xludf.DUMMYFUNCTION("""COMPUTED_VALUE"""),"")</f>
        <v/>
      </c>
      <c r="T153" s="39" t="str">
        <f>IFERROR(__xludf.DUMMYFUNCTION("""COMPUTED_VALUE"""),"")</f>
        <v/>
      </c>
      <c r="U153" s="39" t="str">
        <f>IFERROR(__xludf.DUMMYFUNCTION("""COMPUTED_VALUE"""),"")</f>
        <v/>
      </c>
      <c r="V153" s="39" t="str">
        <f>IFERROR(__xludf.DUMMYFUNCTION("""COMPUTED_VALUE"""),"")</f>
        <v/>
      </c>
      <c r="W153" s="39" t="str">
        <f>IFERROR(__xludf.DUMMYFUNCTION("""COMPUTED_VALUE"""),"")</f>
        <v/>
      </c>
      <c r="X153" s="39" t="str">
        <f>IFERROR(__xludf.DUMMYFUNCTION("""COMPUTED_VALUE"""),"microscope_")</f>
        <v>microscope_</v>
      </c>
      <c r="Y153" s="39" t="str">
        <f>IFERROR(__xludf.DUMMYFUNCTION("""COMPUTED_VALUE"""),"Yes")</f>
        <v>Yes</v>
      </c>
      <c r="Z153" s="39" t="str">
        <f>IFERROR(__xludf.DUMMYFUNCTION("""COMPUTED_VALUE"""),"yes2_no0")</f>
        <v>yes2_no0</v>
      </c>
      <c r="AA153" s="39" t="str">
        <f>IFERROR(__xludf.DUMMYFUNCTION("""COMPUTED_VALUE"""),"yes2no00000")</f>
        <v>yes2no00000</v>
      </c>
      <c r="AB153" s="39" t="str">
        <f>IFERROR(__xludf.DUMMYFUNCTION("""COMPUTED_VALUE"""),"INTEGER_ZERO_OR_POSITIVE")</f>
        <v>INTEGER_ZERO_OR_POSITIVE</v>
      </c>
      <c r="AC153" s="39" t="str">
        <f>IFERROR(__xludf.DUMMYFUNCTION("""COMPUTED_VALUE"""),"")</f>
        <v/>
      </c>
      <c r="AD153" s="39" t="str">
        <f>IFERROR(__xludf.DUMMYFUNCTION("""COMPUTED_VALUE"""),"INTEGER_ZERO_OR_POSITIVE")</f>
        <v>INTEGER_ZERO_OR_POSITIVE</v>
      </c>
      <c r="AE153" s="39" t="str">
        <f>IFERROR(__xludf.DUMMYFUNCTION("""COMPUTED_VALUE"""),"SUM")</f>
        <v>SUM</v>
      </c>
      <c r="AF153" s="39" t="b">
        <f>IFERROR(__xludf.DUMMYFUNCTION("""COMPUTED_VALUE"""),TRUE)</f>
        <v>1</v>
      </c>
      <c r="AG153" s="39" t="str">
        <f>IFERROR(__xludf.DUMMYFUNCTION("""COMPUTED_VALUE"""),"")</f>
        <v/>
      </c>
      <c r="AH153" s="39"/>
      <c r="AI153" s="39"/>
      <c r="AJ153" s="39"/>
      <c r="AK153" s="39"/>
      <c r="AL153" s="39"/>
      <c r="AM153" s="39"/>
      <c r="AN153" s="39"/>
    </row>
    <row r="154" outlineLevel="1">
      <c r="A154" s="39" t="str">
        <f>IFERROR(__xludf.DUMMYFUNCTION("""COMPUTED_VALUE"""),"select_one yes2_no0")</f>
        <v>select_one yes2_no0</v>
      </c>
      <c r="B154" s="39" t="str">
        <f>IFERROR(__xludf.DUMMYFUNCTION("""COMPUTED_VALUE"""),"MalariaRapT")</f>
        <v>MalariaRapT</v>
      </c>
      <c r="C154" s="39" t="str">
        <f>IFERROR(__xludf.DUMMYFUNCTION("""COMPUTED_VALUE"""),"7. Malaria rapid test kits available")</f>
        <v>7. Malaria rapid test kits available</v>
      </c>
      <c r="D154" s="39" t="str">
        <f>IFERROR(__xludf.DUMMYFUNCTION("""COMPUTED_VALUE"""),"")</f>
        <v/>
      </c>
      <c r="E154" s="39" t="str">
        <f>IFERROR(__xludf.DUMMYFUNCTION("""COMPUTED_VALUE"""),"")</f>
        <v/>
      </c>
      <c r="F154" s="39">
        <f>IFERROR(__xludf.DUMMYFUNCTION("""COMPUTED_VALUE"""),154.0)</f>
        <v>154</v>
      </c>
      <c r="G154" s="39">
        <f>IFERROR(__xludf.DUMMYFUNCTION("""COMPUTED_VALUE"""),2.0)</f>
        <v>2</v>
      </c>
      <c r="H154" s="39">
        <f>IFERROR(__xludf.DUMMYFUNCTION("""COMPUTED_VALUE"""),11.0)</f>
        <v>11</v>
      </c>
      <c r="I154" s="39" t="str">
        <f>IFERROR(__xludf.DUMMYFUNCTION("""COMPUTED_VALUE"""),"At least 20 test kits available in the laboratory; non-expired")</f>
        <v>At least 20 test kits available in the laboratory; non-expired</v>
      </c>
      <c r="J154" s="39" t="str">
        <f>IFERROR(__xludf.DUMMYFUNCTION("""COMPUTED_VALUE"""),"")</f>
        <v/>
      </c>
      <c r="K154" s="39" t="b">
        <f>IFERROR(__xludf.DUMMYFUNCTION("""COMPUTED_VALUE"""),TRUE)</f>
        <v>1</v>
      </c>
      <c r="L154" s="37" t="str">
        <f>IFERROR(__xludf.DUMMYFUNCTION("""COMPUTED_VALUE"""),"")</f>
        <v/>
      </c>
      <c r="M154" s="37" t="str">
        <f>IFERROR(__xludf.DUMMYFUNCTION("""COMPUTED_VALUE"""),"")</f>
        <v/>
      </c>
      <c r="N154" s="40" t="str">
        <f>IFERROR(__xludf.DUMMYFUNCTION("""COMPUTED_VALUE"""),"")</f>
        <v/>
      </c>
      <c r="O154" s="39" t="str">
        <f>IFERROR(__xludf.DUMMYFUNCTION("""COMPUTED_VALUE"""),"")</f>
        <v/>
      </c>
      <c r="P154" s="39" t="str">
        <f>IFERROR(__xludf.DUMMYFUNCTION("""COMPUTED_VALUE"""),"")</f>
        <v/>
      </c>
      <c r="Q154" s="39" t="str">
        <f>IFERROR(__xludf.DUMMYFUNCTION("""COMPUTED_VALUE"""),"")</f>
        <v/>
      </c>
      <c r="R154" s="39" t="str">
        <f>IFERROR(__xludf.DUMMYFUNCTION("""COMPUTED_VALUE"""),"")</f>
        <v/>
      </c>
      <c r="S154" s="39" t="str">
        <f>IFERROR(__xludf.DUMMYFUNCTION("""COMPUTED_VALUE"""),"")</f>
        <v/>
      </c>
      <c r="T154" s="39" t="str">
        <f>IFERROR(__xludf.DUMMYFUNCTION("""COMPUTED_VALUE"""),"")</f>
        <v/>
      </c>
      <c r="U154" s="39" t="str">
        <f>IFERROR(__xludf.DUMMYFUNCTION("""COMPUTED_VALUE"""),"")</f>
        <v/>
      </c>
      <c r="V154" s="39" t="str">
        <f>IFERROR(__xludf.DUMMYFUNCTION("""COMPUTED_VALUE"""),"")</f>
        <v/>
      </c>
      <c r="W154" s="39" t="str">
        <f>IFERROR(__xludf.DUMMYFUNCTION("""COMPUTED_VALUE"""),"")</f>
        <v/>
      </c>
      <c r="X154" s="39" t="str">
        <f>IFERROR(__xludf.DUMMYFUNCTION("""COMPUTED_VALUE"""),"malaria_rap")</f>
        <v>malaria_rap</v>
      </c>
      <c r="Y154" s="39" t="str">
        <f>IFERROR(__xludf.DUMMYFUNCTION("""COMPUTED_VALUE"""),"Yes")</f>
        <v>Yes</v>
      </c>
      <c r="Z154" s="39" t="str">
        <f>IFERROR(__xludf.DUMMYFUNCTION("""COMPUTED_VALUE"""),"yes2_no0")</f>
        <v>yes2_no0</v>
      </c>
      <c r="AA154" s="39" t="str">
        <f>IFERROR(__xludf.DUMMYFUNCTION("""COMPUTED_VALUE"""),"yes2no00000")</f>
        <v>yes2no00000</v>
      </c>
      <c r="AB154" s="39" t="str">
        <f>IFERROR(__xludf.DUMMYFUNCTION("""COMPUTED_VALUE"""),"INTEGER_ZERO_OR_POSITIVE")</f>
        <v>INTEGER_ZERO_OR_POSITIVE</v>
      </c>
      <c r="AC154" s="39" t="str">
        <f>IFERROR(__xludf.DUMMYFUNCTION("""COMPUTED_VALUE"""),"")</f>
        <v/>
      </c>
      <c r="AD154" s="39" t="str">
        <f>IFERROR(__xludf.DUMMYFUNCTION("""COMPUTED_VALUE"""),"INTEGER_ZERO_OR_POSITIVE")</f>
        <v>INTEGER_ZERO_OR_POSITIVE</v>
      </c>
      <c r="AE154" s="39" t="str">
        <f>IFERROR(__xludf.DUMMYFUNCTION("""COMPUTED_VALUE"""),"SUM")</f>
        <v>SUM</v>
      </c>
      <c r="AF154" s="39" t="b">
        <f>IFERROR(__xludf.DUMMYFUNCTION("""COMPUTED_VALUE"""),TRUE)</f>
        <v>1</v>
      </c>
      <c r="AG154" s="39" t="str">
        <f>IFERROR(__xludf.DUMMYFUNCTION("""COMPUTED_VALUE"""),"")</f>
        <v/>
      </c>
      <c r="AH154" s="39"/>
      <c r="AI154" s="39"/>
      <c r="AJ154" s="39"/>
      <c r="AK154" s="39"/>
      <c r="AL154" s="39"/>
      <c r="AM154" s="39"/>
      <c r="AN154" s="39"/>
    </row>
    <row r="155" outlineLevel="1">
      <c r="A155" s="39" t="str">
        <f>IFERROR(__xludf.DUMMYFUNCTION("""COMPUTED_VALUE"""),"select_one yes1_no0")</f>
        <v>select_one yes1_no0</v>
      </c>
      <c r="B155" s="39" t="str">
        <f>IFERROR(__xludf.DUMMYFUNCTION("""COMPUTED_VALUE"""),"CentFuncAvl")</f>
        <v>CentFuncAvl</v>
      </c>
      <c r="C155" s="39" t="str">
        <f>IFERROR(__xludf.DUMMYFUNCTION("""COMPUTED_VALUE"""),"8. Centrifuge available and functional")</f>
        <v>8. Centrifuge available and functional</v>
      </c>
      <c r="D155" s="39" t="str">
        <f>IFERROR(__xludf.DUMMYFUNCTION("""COMPUTED_VALUE"""),"")</f>
        <v/>
      </c>
      <c r="E155" s="39" t="str">
        <f>IFERROR(__xludf.DUMMYFUNCTION("""COMPUTED_VALUE"""),"")</f>
        <v/>
      </c>
      <c r="F155" s="39">
        <f>IFERROR(__xludf.DUMMYFUNCTION("""COMPUTED_VALUE"""),155.0)</f>
        <v>155</v>
      </c>
      <c r="G155" s="39">
        <f>IFERROR(__xludf.DUMMYFUNCTION("""COMPUTED_VALUE"""),1.0)</f>
        <v>1</v>
      </c>
      <c r="H155" s="39">
        <f>IFERROR(__xludf.DUMMYFUNCTION("""COMPUTED_VALUE"""),11.0)</f>
        <v>11</v>
      </c>
      <c r="I155" s="39" t="str">
        <f>IFERROR(__xludf.DUMMYFUNCTION("""COMPUTED_VALUE"""),"")</f>
        <v/>
      </c>
      <c r="J155" s="39" t="str">
        <f>IFERROR(__xludf.DUMMYFUNCTION("""COMPUTED_VALUE"""),"")</f>
        <v/>
      </c>
      <c r="K155" s="39" t="b">
        <f>IFERROR(__xludf.DUMMYFUNCTION("""COMPUTED_VALUE"""),TRUE)</f>
        <v>1</v>
      </c>
      <c r="L155" s="37" t="str">
        <f>IFERROR(__xludf.DUMMYFUNCTION("""COMPUTED_VALUE"""),"")</f>
        <v/>
      </c>
      <c r="M155" s="37" t="str">
        <f>IFERROR(__xludf.DUMMYFUNCTION("""COMPUTED_VALUE"""),"")</f>
        <v/>
      </c>
      <c r="N155" s="40" t="str">
        <f>IFERROR(__xludf.DUMMYFUNCTION("""COMPUTED_VALUE"""),"")</f>
        <v/>
      </c>
      <c r="O155" s="39" t="str">
        <f>IFERROR(__xludf.DUMMYFUNCTION("""COMPUTED_VALUE"""),"")</f>
        <v/>
      </c>
      <c r="P155" s="39" t="str">
        <f>IFERROR(__xludf.DUMMYFUNCTION("""COMPUTED_VALUE"""),"")</f>
        <v/>
      </c>
      <c r="Q155" s="39" t="str">
        <f>IFERROR(__xludf.DUMMYFUNCTION("""COMPUTED_VALUE"""),"")</f>
        <v/>
      </c>
      <c r="R155" s="39" t="str">
        <f>IFERROR(__xludf.DUMMYFUNCTION("""COMPUTED_VALUE"""),"")</f>
        <v/>
      </c>
      <c r="S155" s="39" t="str">
        <f>IFERROR(__xludf.DUMMYFUNCTION("""COMPUTED_VALUE"""),"")</f>
        <v/>
      </c>
      <c r="T155" s="39" t="str">
        <f>IFERROR(__xludf.DUMMYFUNCTION("""COMPUTED_VALUE"""),"")</f>
        <v/>
      </c>
      <c r="U155" s="39" t="str">
        <f>IFERROR(__xludf.DUMMYFUNCTION("""COMPUTED_VALUE"""),"")</f>
        <v/>
      </c>
      <c r="V155" s="39" t="str">
        <f>IFERROR(__xludf.DUMMYFUNCTION("""COMPUTED_VALUE"""),"")</f>
        <v/>
      </c>
      <c r="W155" s="39" t="str">
        <f>IFERROR(__xludf.DUMMYFUNCTION("""COMPUTED_VALUE"""),"")</f>
        <v/>
      </c>
      <c r="X155" s="39" t="str">
        <f>IFERROR(__xludf.DUMMYFUNCTION("""COMPUTED_VALUE"""),"centrifuge_")</f>
        <v>centrifuge_</v>
      </c>
      <c r="Y155" s="39" t="str">
        <f>IFERROR(__xludf.DUMMYFUNCTION("""COMPUTED_VALUE"""),"Yes")</f>
        <v>Yes</v>
      </c>
      <c r="Z155" s="39" t="str">
        <f>IFERROR(__xludf.DUMMYFUNCTION("""COMPUTED_VALUE"""),"yes1_no0")</f>
        <v>yes1_no0</v>
      </c>
      <c r="AA155" s="39" t="str">
        <f>IFERROR(__xludf.DUMMYFUNCTION("""COMPUTED_VALUE"""),"yes1no00000")</f>
        <v>yes1no00000</v>
      </c>
      <c r="AB155" s="39" t="str">
        <f>IFERROR(__xludf.DUMMYFUNCTION("""COMPUTED_VALUE"""),"INTEGER_ZERO_OR_POSITIVE")</f>
        <v>INTEGER_ZERO_OR_POSITIVE</v>
      </c>
      <c r="AC155" s="39" t="str">
        <f>IFERROR(__xludf.DUMMYFUNCTION("""COMPUTED_VALUE"""),"")</f>
        <v/>
      </c>
      <c r="AD155" s="39" t="str">
        <f>IFERROR(__xludf.DUMMYFUNCTION("""COMPUTED_VALUE"""),"INTEGER_ZERO_OR_POSITIVE")</f>
        <v>INTEGER_ZERO_OR_POSITIVE</v>
      </c>
      <c r="AE155" s="39" t="str">
        <f>IFERROR(__xludf.DUMMYFUNCTION("""COMPUTED_VALUE"""),"SUM")</f>
        <v>SUM</v>
      </c>
      <c r="AF155" s="39" t="b">
        <f>IFERROR(__xludf.DUMMYFUNCTION("""COMPUTED_VALUE"""),TRUE)</f>
        <v>1</v>
      </c>
      <c r="AG155" s="39" t="str">
        <f>IFERROR(__xludf.DUMMYFUNCTION("""COMPUTED_VALUE"""),"")</f>
        <v/>
      </c>
      <c r="AH155" s="39"/>
      <c r="AI155" s="39"/>
      <c r="AJ155" s="39"/>
      <c r="AK155" s="39"/>
      <c r="AL155" s="39"/>
      <c r="AM155" s="39"/>
      <c r="AN155" s="39"/>
    </row>
    <row r="156">
      <c r="A156" s="54" t="str">
        <f>IFERROR(__xludf.DUMMYFUNCTION("""COMPUTED_VALUE"""),"select_one yes2_no0")</f>
        <v>select_one yes2_no0</v>
      </c>
      <c r="B156" s="54" t="str">
        <f>IFERROR(__xludf.DUMMYFUNCTION("""COMPUTED_VALUE"""),"WasteEvacua")</f>
        <v>WasteEvacua</v>
      </c>
      <c r="C156" s="54" t="str">
        <f>IFERROR(__xludf.DUMMYFUNCTION("""COMPUTED_VALUE"""),"9. Is waste evacuation correctly carried out?")</f>
        <v>9. Is waste evacuation correctly carried out?</v>
      </c>
      <c r="D156" s="54" t="str">
        <f>IFERROR(__xludf.DUMMYFUNCTION("""COMPUTED_VALUE"""),"")</f>
        <v/>
      </c>
      <c r="E156" s="54" t="str">
        <f>IFERROR(__xludf.DUMMYFUNCTION("""COMPUTED_VALUE"""),"")</f>
        <v/>
      </c>
      <c r="F156" s="54">
        <f>IFERROR(__xludf.DUMMYFUNCTION("""COMPUTED_VALUE"""),156.0)</f>
        <v>156</v>
      </c>
      <c r="G156" s="54">
        <f>IFERROR(__xludf.DUMMYFUNCTION("""COMPUTED_VALUE"""),2.0)</f>
        <v>2</v>
      </c>
      <c r="H156" s="54">
        <f>IFERROR(__xludf.DUMMYFUNCTION("""COMPUTED_VALUE"""),11.0)</f>
        <v>11</v>
      </c>
      <c r="I156" s="54" t="str">
        <f>IFERROR(__xludf.DUMMYFUNCTION("""COMPUTED_VALUE"""),"Organic waste in a bin with lid and not full
Security box for sharp objects available and destroyed according to waste disposal guidelines")</f>
        <v>Organic waste in a bin with lid and not full
Security box for sharp objects available and destroyed according to waste disposal guidelines</v>
      </c>
      <c r="J156" s="54" t="str">
        <f>IFERROR(__xludf.DUMMYFUNCTION("""COMPUTED_VALUE"""),"")</f>
        <v/>
      </c>
      <c r="K156" s="54" t="b">
        <f>IFERROR(__xludf.DUMMYFUNCTION("""COMPUTED_VALUE"""),TRUE)</f>
        <v>1</v>
      </c>
      <c r="L156" s="37" t="str">
        <f>IFERROR(__xludf.DUMMYFUNCTION("""COMPUTED_VALUE"""),"")</f>
        <v/>
      </c>
      <c r="M156" s="37" t="str">
        <f>IFERROR(__xludf.DUMMYFUNCTION("""COMPUTED_VALUE"""),"")</f>
        <v/>
      </c>
      <c r="N156" s="55" t="str">
        <f>IFERROR(__xludf.DUMMYFUNCTION("""COMPUTED_VALUE"""),"")</f>
        <v/>
      </c>
      <c r="O156" s="54" t="str">
        <f>IFERROR(__xludf.DUMMYFUNCTION("""COMPUTED_VALUE"""),"")</f>
        <v/>
      </c>
      <c r="P156" s="54" t="str">
        <f>IFERROR(__xludf.DUMMYFUNCTION("""COMPUTED_VALUE"""),"")</f>
        <v/>
      </c>
      <c r="Q156" s="54" t="str">
        <f>IFERROR(__xludf.DUMMYFUNCTION("""COMPUTED_VALUE"""),"")</f>
        <v/>
      </c>
      <c r="R156" s="54" t="str">
        <f>IFERROR(__xludf.DUMMYFUNCTION("""COMPUTED_VALUE"""),"")</f>
        <v/>
      </c>
      <c r="S156" s="54" t="str">
        <f>IFERROR(__xludf.DUMMYFUNCTION("""COMPUTED_VALUE"""),"")</f>
        <v/>
      </c>
      <c r="T156" s="54" t="str">
        <f>IFERROR(__xludf.DUMMYFUNCTION("""COMPUTED_VALUE"""),"")</f>
        <v/>
      </c>
      <c r="U156" s="54" t="str">
        <f>IFERROR(__xludf.DUMMYFUNCTION("""COMPUTED_VALUE"""),"")</f>
        <v/>
      </c>
      <c r="V156" s="54" t="str">
        <f>IFERROR(__xludf.DUMMYFUNCTION("""COMPUTED_VALUE"""),"")</f>
        <v/>
      </c>
      <c r="W156" s="54" t="str">
        <f>IFERROR(__xludf.DUMMYFUNCTION("""COMPUTED_VALUE"""),"")</f>
        <v/>
      </c>
      <c r="X156" s="54" t="str">
        <f>IFERROR(__xludf.DUMMYFUNCTION("""COMPUTED_VALUE"""),"is_waste_ev")</f>
        <v>is_waste_ev</v>
      </c>
      <c r="Y156" s="54" t="str">
        <f>IFERROR(__xludf.DUMMYFUNCTION("""COMPUTED_VALUE"""),"Yes")</f>
        <v>Yes</v>
      </c>
      <c r="Z156" s="54" t="str">
        <f>IFERROR(__xludf.DUMMYFUNCTION("""COMPUTED_VALUE"""),"yes2_no0")</f>
        <v>yes2_no0</v>
      </c>
      <c r="AA156" s="54" t="str">
        <f>IFERROR(__xludf.DUMMYFUNCTION("""COMPUTED_VALUE"""),"yes2no00000")</f>
        <v>yes2no00000</v>
      </c>
      <c r="AB156" s="54" t="str">
        <f>IFERROR(__xludf.DUMMYFUNCTION("""COMPUTED_VALUE"""),"INTEGER_ZERO_OR_POSITIVE")</f>
        <v>INTEGER_ZERO_OR_POSITIVE</v>
      </c>
      <c r="AC156" s="54" t="str">
        <f>IFERROR(__xludf.DUMMYFUNCTION("""COMPUTED_VALUE"""),"")</f>
        <v/>
      </c>
      <c r="AD156" s="54" t="str">
        <f>IFERROR(__xludf.DUMMYFUNCTION("""COMPUTED_VALUE"""),"INTEGER_ZERO_OR_POSITIVE")</f>
        <v>INTEGER_ZERO_OR_POSITIVE</v>
      </c>
      <c r="AE156" s="54" t="str">
        <f>IFERROR(__xludf.DUMMYFUNCTION("""COMPUTED_VALUE"""),"SUM")</f>
        <v>SUM</v>
      </c>
      <c r="AF156" s="54" t="b">
        <f>IFERROR(__xludf.DUMMYFUNCTION("""COMPUTED_VALUE"""),TRUE)</f>
        <v>1</v>
      </c>
      <c r="AG156" s="54" t="str">
        <f>IFERROR(__xludf.DUMMYFUNCTION("""COMPUTED_VALUE"""),"")</f>
        <v/>
      </c>
      <c r="AH156" s="54"/>
      <c r="AI156" s="54"/>
      <c r="AJ156" s="54"/>
      <c r="AK156" s="54"/>
      <c r="AL156" s="54"/>
      <c r="AM156" s="54"/>
      <c r="AN156" s="54"/>
    </row>
    <row r="157">
      <c r="A157" s="39" t="str">
        <f>IFERROR(__xludf.DUMMYFUNCTION("""COMPUTED_VALUE"""),"select_one yes1_no0")</f>
        <v>select_one yes1_no0</v>
      </c>
      <c r="B157" s="39" t="str">
        <f>IFERROR(__xludf.DUMMYFUNCTION("""COMPUTED_VALUE"""),"PersWashPip")</f>
        <v>PersWashPip</v>
      </c>
      <c r="C157" s="39" t="str">
        <f>IFERROR(__xludf.DUMMYFUNCTION("""COMPUTED_VALUE"""),"10. Personnel adequately washes dirty pipettes in containers with antiseptic if pipettes are not disposable")</f>
        <v>10. Personnel adequately washes dirty pipettes in containers with antiseptic if pipettes are not disposable</v>
      </c>
      <c r="D157" s="39" t="str">
        <f>IFERROR(__xludf.DUMMYFUNCTION("""COMPUTED_VALUE"""),"")</f>
        <v/>
      </c>
      <c r="E157" s="39" t="str">
        <f>IFERROR(__xludf.DUMMYFUNCTION("""COMPUTED_VALUE"""),"")</f>
        <v/>
      </c>
      <c r="F157" s="39">
        <f>IFERROR(__xludf.DUMMYFUNCTION("""COMPUTED_VALUE"""),157.0)</f>
        <v>157</v>
      </c>
      <c r="G157" s="39">
        <f>IFERROR(__xludf.DUMMYFUNCTION("""COMPUTED_VALUE"""),1.0)</f>
        <v>1</v>
      </c>
      <c r="H157" s="39">
        <f>IFERROR(__xludf.DUMMYFUNCTION("""COMPUTED_VALUE"""),11.0)</f>
        <v>11</v>
      </c>
      <c r="I157" s="39" t="str">
        <f>IFERROR(__xludf.DUMMYFUNCTION("""COMPUTED_VALUE"""),"")</f>
        <v/>
      </c>
      <c r="J157" s="39" t="str">
        <f>IFERROR(__xludf.DUMMYFUNCTION("""COMPUTED_VALUE"""),"")</f>
        <v/>
      </c>
      <c r="K157" s="39" t="b">
        <f>IFERROR(__xludf.DUMMYFUNCTION("""COMPUTED_VALUE"""),TRUE)</f>
        <v>1</v>
      </c>
      <c r="L157" s="37" t="str">
        <f>IFERROR(__xludf.DUMMYFUNCTION("""COMPUTED_VALUE"""),"")</f>
        <v/>
      </c>
      <c r="M157" s="37" t="str">
        <f>IFERROR(__xludf.DUMMYFUNCTION("""COMPUTED_VALUE"""),"")</f>
        <v/>
      </c>
      <c r="N157" s="40" t="str">
        <f>IFERROR(__xludf.DUMMYFUNCTION("""COMPUTED_VALUE"""),"")</f>
        <v/>
      </c>
      <c r="O157" s="39" t="str">
        <f>IFERROR(__xludf.DUMMYFUNCTION("""COMPUTED_VALUE"""),"")</f>
        <v/>
      </c>
      <c r="P157" s="39" t="str">
        <f>IFERROR(__xludf.DUMMYFUNCTION("""COMPUTED_VALUE"""),"")</f>
        <v/>
      </c>
      <c r="Q157" s="39" t="str">
        <f>IFERROR(__xludf.DUMMYFUNCTION("""COMPUTED_VALUE"""),"")</f>
        <v/>
      </c>
      <c r="R157" s="39" t="str">
        <f>IFERROR(__xludf.DUMMYFUNCTION("""COMPUTED_VALUE"""),"")</f>
        <v/>
      </c>
      <c r="S157" s="39" t="str">
        <f>IFERROR(__xludf.DUMMYFUNCTION("""COMPUTED_VALUE"""),"")</f>
        <v/>
      </c>
      <c r="T157" s="39" t="str">
        <f>IFERROR(__xludf.DUMMYFUNCTION("""COMPUTED_VALUE"""),"")</f>
        <v/>
      </c>
      <c r="U157" s="39" t="str">
        <f>IFERROR(__xludf.DUMMYFUNCTION("""COMPUTED_VALUE"""),"")</f>
        <v/>
      </c>
      <c r="V157" s="39" t="str">
        <f>IFERROR(__xludf.DUMMYFUNCTION("""COMPUTED_VALUE"""),"")</f>
        <v/>
      </c>
      <c r="W157" s="39" t="str">
        <f>IFERROR(__xludf.DUMMYFUNCTION("""COMPUTED_VALUE"""),"")</f>
        <v/>
      </c>
      <c r="X157" s="39" t="str">
        <f>IFERROR(__xludf.DUMMYFUNCTION("""COMPUTED_VALUE"""),"personnel_a")</f>
        <v>personnel_a</v>
      </c>
      <c r="Y157" s="39" t="str">
        <f>IFERROR(__xludf.DUMMYFUNCTION("""COMPUTED_VALUE"""),"Yes")</f>
        <v>Yes</v>
      </c>
      <c r="Z157" s="39" t="str">
        <f>IFERROR(__xludf.DUMMYFUNCTION("""COMPUTED_VALUE"""),"yes1_no0")</f>
        <v>yes1_no0</v>
      </c>
      <c r="AA157" s="39" t="str">
        <f>IFERROR(__xludf.DUMMYFUNCTION("""COMPUTED_VALUE"""),"yes1no00000")</f>
        <v>yes1no00000</v>
      </c>
      <c r="AB157" s="39" t="str">
        <f>IFERROR(__xludf.DUMMYFUNCTION("""COMPUTED_VALUE"""),"INTEGER_ZERO_OR_POSITIVE")</f>
        <v>INTEGER_ZERO_OR_POSITIVE</v>
      </c>
      <c r="AC157" s="39" t="str">
        <f>IFERROR(__xludf.DUMMYFUNCTION("""COMPUTED_VALUE"""),"")</f>
        <v/>
      </c>
      <c r="AD157" s="39" t="str">
        <f>IFERROR(__xludf.DUMMYFUNCTION("""COMPUTED_VALUE"""),"INTEGER_ZERO_OR_POSITIVE")</f>
        <v>INTEGER_ZERO_OR_POSITIVE</v>
      </c>
      <c r="AE157" s="39" t="str">
        <f>IFERROR(__xludf.DUMMYFUNCTION("""COMPUTED_VALUE"""),"SUM")</f>
        <v>SUM</v>
      </c>
      <c r="AF157" s="39" t="b">
        <f>IFERROR(__xludf.DUMMYFUNCTION("""COMPUTED_VALUE"""),TRUE)</f>
        <v>1</v>
      </c>
      <c r="AG157" s="39" t="str">
        <f>IFERROR(__xludf.DUMMYFUNCTION("""COMPUTED_VALUE"""),"")</f>
        <v/>
      </c>
      <c r="AH157" s="39"/>
      <c r="AI157" s="39"/>
      <c r="AJ157" s="39"/>
      <c r="AK157" s="39"/>
      <c r="AL157" s="39"/>
      <c r="AM157" s="39"/>
      <c r="AN157" s="39"/>
    </row>
    <row r="158" outlineLevel="1">
      <c r="A158" s="39" t="str">
        <f>IFERROR(__xludf.DUMMYFUNCTION("""COMPUTED_VALUE"""),"select_one yes2_no0")</f>
        <v>select_one yes2_no0</v>
      </c>
      <c r="B158" s="39" t="str">
        <f>IFERROR(__xludf.DUMMYFUNCTION("""COMPUTED_VALUE"""),"LabEquipPTB")</f>
        <v>LabEquipPTB</v>
      </c>
      <c r="C158" s="39" t="str">
        <f>IFERROR(__xludf.DUMMYFUNCTION("""COMPUTED_VALUE"""),"11. Laboratory equipment for testing for PTB")</f>
        <v>11. Laboratory equipment for testing for PTB</v>
      </c>
      <c r="D158" s="39" t="str">
        <f>IFERROR(__xludf.DUMMYFUNCTION("""COMPUTED_VALUE"""),"")</f>
        <v/>
      </c>
      <c r="E158" s="39" t="str">
        <f>IFERROR(__xludf.DUMMYFUNCTION("""COMPUTED_VALUE"""),"")</f>
        <v/>
      </c>
      <c r="F158" s="39">
        <f>IFERROR(__xludf.DUMMYFUNCTION("""COMPUTED_VALUE"""),158.0)</f>
        <v>158</v>
      </c>
      <c r="G158" s="39">
        <f>IFERROR(__xludf.DUMMYFUNCTION("""COMPUTED_VALUE"""),2.0)</f>
        <v>2</v>
      </c>
      <c r="H158" s="39">
        <f>IFERROR(__xludf.DUMMYFUNCTION("""COMPUTED_VALUE"""),11.0)</f>
        <v>11</v>
      </c>
      <c r="I158" s="39" t="str">
        <f>IFERROR(__xludf.DUMMYFUNCTION("""COMPUTED_VALUE"""),"Reagents for AFB testing; stock control car for reagents is available and lists stock; at the least 30 non-recycled slides available for testing			
External Quality assurance protocol for PTB testing available and implemented: slides sampled and sent for "&amp;"quality control according to protocol, and latest report, as per protocol, is available and shows results as per cut-off point of the protocol")</f>
        <v>Reagents for AFB testing; stock control car for reagents is available and lists stock; at the least 30 non-recycled slides available for testing			
External Quality assurance protocol for PTB testing available and implemented: slides sampled and sent for quality control according to protocol, and latest report, as per protocol, is available and shows results as per cut-off point of the protocol</v>
      </c>
      <c r="J158" s="39" t="str">
        <f>IFERROR(__xludf.DUMMYFUNCTION("""COMPUTED_VALUE"""),"")</f>
        <v/>
      </c>
      <c r="K158" s="39" t="b">
        <f>IFERROR(__xludf.DUMMYFUNCTION("""COMPUTED_VALUE"""),TRUE)</f>
        <v>1</v>
      </c>
      <c r="L158" s="37" t="str">
        <f>IFERROR(__xludf.DUMMYFUNCTION("""COMPUTED_VALUE"""),"")</f>
        <v/>
      </c>
      <c r="M158" s="37" t="str">
        <f>IFERROR(__xludf.DUMMYFUNCTION("""COMPUTED_VALUE"""),"")</f>
        <v/>
      </c>
      <c r="N158" s="40" t="str">
        <f>IFERROR(__xludf.DUMMYFUNCTION("""COMPUTED_VALUE"""),"")</f>
        <v/>
      </c>
      <c r="O158" s="39" t="str">
        <f>IFERROR(__xludf.DUMMYFUNCTION("""COMPUTED_VALUE"""),"")</f>
        <v/>
      </c>
      <c r="P158" s="39" t="str">
        <f>IFERROR(__xludf.DUMMYFUNCTION("""COMPUTED_VALUE"""),"")</f>
        <v/>
      </c>
      <c r="Q158" s="39" t="str">
        <f>IFERROR(__xludf.DUMMYFUNCTION("""COMPUTED_VALUE"""),"")</f>
        <v/>
      </c>
      <c r="R158" s="39" t="str">
        <f>IFERROR(__xludf.DUMMYFUNCTION("""COMPUTED_VALUE"""),"")</f>
        <v/>
      </c>
      <c r="S158" s="39" t="str">
        <f>IFERROR(__xludf.DUMMYFUNCTION("""COMPUTED_VALUE"""),"")</f>
        <v/>
      </c>
      <c r="T158" s="39" t="str">
        <f>IFERROR(__xludf.DUMMYFUNCTION("""COMPUTED_VALUE"""),"")</f>
        <v/>
      </c>
      <c r="U158" s="39" t="str">
        <f>IFERROR(__xludf.DUMMYFUNCTION("""COMPUTED_VALUE"""),"")</f>
        <v/>
      </c>
      <c r="V158" s="39" t="str">
        <f>IFERROR(__xludf.DUMMYFUNCTION("""COMPUTED_VALUE"""),"")</f>
        <v/>
      </c>
      <c r="W158" s="39" t="str">
        <f>IFERROR(__xludf.DUMMYFUNCTION("""COMPUTED_VALUE"""),"")</f>
        <v/>
      </c>
      <c r="X158" s="39" t="str">
        <f>IFERROR(__xludf.DUMMYFUNCTION("""COMPUTED_VALUE"""),"laboratory_")</f>
        <v>laboratory_</v>
      </c>
      <c r="Y158" s="39" t="str">
        <f>IFERROR(__xludf.DUMMYFUNCTION("""COMPUTED_VALUE"""),"Yes")</f>
        <v>Yes</v>
      </c>
      <c r="Z158" s="39" t="str">
        <f>IFERROR(__xludf.DUMMYFUNCTION("""COMPUTED_VALUE"""),"yes2_no0")</f>
        <v>yes2_no0</v>
      </c>
      <c r="AA158" s="39" t="str">
        <f>IFERROR(__xludf.DUMMYFUNCTION("""COMPUTED_VALUE"""),"yes2no00000")</f>
        <v>yes2no00000</v>
      </c>
      <c r="AB158" s="39" t="str">
        <f>IFERROR(__xludf.DUMMYFUNCTION("""COMPUTED_VALUE"""),"INTEGER_ZERO_OR_POSITIVE")</f>
        <v>INTEGER_ZERO_OR_POSITIVE</v>
      </c>
      <c r="AC158" s="39" t="str">
        <f>IFERROR(__xludf.DUMMYFUNCTION("""COMPUTED_VALUE"""),"")</f>
        <v/>
      </c>
      <c r="AD158" s="39" t="str">
        <f>IFERROR(__xludf.DUMMYFUNCTION("""COMPUTED_VALUE"""),"INTEGER_ZERO_OR_POSITIVE")</f>
        <v>INTEGER_ZERO_OR_POSITIVE</v>
      </c>
      <c r="AE158" s="39" t="str">
        <f>IFERROR(__xludf.DUMMYFUNCTION("""COMPUTED_VALUE"""),"SUM")</f>
        <v>SUM</v>
      </c>
      <c r="AF158" s="39" t="b">
        <f>IFERROR(__xludf.DUMMYFUNCTION("""COMPUTED_VALUE"""),TRUE)</f>
        <v>1</v>
      </c>
      <c r="AG158" s="39" t="str">
        <f>IFERROR(__xludf.DUMMYFUNCTION("""COMPUTED_VALUE"""),"")</f>
        <v/>
      </c>
      <c r="AH158" s="39"/>
      <c r="AI158" s="39"/>
      <c r="AJ158" s="39"/>
      <c r="AK158" s="39"/>
      <c r="AL158" s="39"/>
      <c r="AM158" s="39"/>
      <c r="AN158" s="39"/>
    </row>
    <row r="159" outlineLevel="1">
      <c r="A159" s="39" t="str">
        <f>IFERROR(__xludf.DUMMYFUNCTION("""COMPUTED_VALUE"""),"calculate")</f>
        <v>calculate</v>
      </c>
      <c r="B159" s="39" t="str">
        <f>IFERROR(__xludf.DUMMYFUNCTION("""COMPUTED_VALUE"""),"LaboraScore")</f>
        <v>LaboraScore</v>
      </c>
      <c r="C159" s="39" t="str">
        <f>IFERROR(__xludf.DUMMYFUNCTION("""COMPUTED_VALUE"""),"Laboratory total")</f>
        <v>Laboratory total</v>
      </c>
      <c r="D159" s="39" t="str">
        <f>IFERROR(__xludf.DUMMYFUNCTION("""COMPUTED_VALUE"""),"")</f>
        <v/>
      </c>
      <c r="E159" s="39" t="str">
        <f>IFERROR(__xludf.DUMMYFUNCTION("""COMPUTED_VALUE"""),"")</f>
        <v/>
      </c>
      <c r="F159" s="39">
        <f>IFERROR(__xludf.DUMMYFUNCTION("""COMPUTED_VALUE"""),159.0)</f>
        <v>159</v>
      </c>
      <c r="G159" s="39" t="str">
        <f>IFERROR(__xludf.DUMMYFUNCTION("""COMPUTED_VALUE"""),"")</f>
        <v/>
      </c>
      <c r="H159" s="39">
        <f>IFERROR(__xludf.DUMMYFUNCTION("""COMPUTED_VALUE"""),11.0)</f>
        <v>11</v>
      </c>
      <c r="I159" s="39" t="str">
        <f>IFERROR(__xludf.DUMMYFUNCTION("""COMPUTED_VALUE"""),"")</f>
        <v/>
      </c>
      <c r="J159" s="39" t="str">
        <f>IFERROR(__xludf.DUMMYFUNCTION("""COMPUTED_VALUE"""),"")</f>
        <v/>
      </c>
      <c r="K159" s="39" t="str">
        <f>IFERROR(__xludf.DUMMYFUNCTION("""COMPUTED_VALUE"""),"")</f>
        <v/>
      </c>
      <c r="L159" s="37" t="str">
        <f>IFERROR(__xludf.DUMMYFUNCTION("""COMPUTED_VALUE"""),"146-156")</f>
        <v>146-156</v>
      </c>
      <c r="M159" s="37" t="str">
        <f>IFERROR(__xludf.DUMMYFUNCTION("""COMPUTED_VALUE"""),"")</f>
        <v/>
      </c>
      <c r="N159" s="40" t="str">
        <f>IFERROR(__xludf.DUMMYFUNCTION("""COMPUTED_VALUE"""),"146,147,148,149,150,151,152,153,154,155,156")</f>
        <v>146,147,148,149,150,151,152,153,154,155,156</v>
      </c>
      <c r="O159" s="39" t="str">
        <f>IFERROR(__xludf.DUMMYFUNCTION("""COMPUTED_VALUE"""),"coalesce(${},0)+coalesce(${Laboratory0},0)+coalesce(${MedLabTecAv},0)+coalesce(${LabOpen7Day},0)+coalesce(${LabExamVisi},0)+coalesce(${MatchResult},0)+coalesce(${ParasitDemo},0)+coalesce(${FuncMicrosc},0)+coalesce(${MalariaRapT},0)+coalesce(${CentFuncAvl}"&amp;",0)+coalesce(${WasteEvacua},0)")</f>
        <v>coalesce(${},0)+coalesce(${Laboratory0},0)+coalesce(${MedLabTecAv},0)+coalesce(${LabOpen7Day},0)+coalesce(${LabExamVisi},0)+coalesce(${MatchResult},0)+coalesce(${ParasitDemo},0)+coalesce(${FuncMicrosc},0)+coalesce(${MalariaRapT},0)+coalesce(${CentFuncAvl},0)+coalesce(${WasteEvacua},0)</v>
      </c>
      <c r="P159" s="39" t="str">
        <f>IFERROR(__xludf.DUMMYFUNCTION("""COMPUTED_VALUE"""),"coalesce(${MedLabTecAv},0)+coalesce(${LabOpen7Day},0)+coalesce(${LabExamVisi},0)+coalesce(${MatchResult},0)+coalesce(${ParasitDemo},0)+coalesce(${FuncMicrosc},0)+coalesce(${MalariaRapT},0)+coalesce(${CentFuncAvl},0)+coalesce(${WasteEvacua},0)+coalesce(${P"&amp;"ersWashPip},0)+coalesce(${LabEquipPTB},0)")</f>
        <v>coalesce(${MedLabTecAv},0)+coalesce(${LabOpen7Day},0)+coalesce(${LabExamVisi},0)+coalesce(${MatchResult},0)+coalesce(${ParasitDemo},0)+coalesce(${FuncMicrosc},0)+coalesce(${MalariaRapT},0)+coalesce(${CentFuncAvl},0)+coalesce(${WasteEvacua},0)+coalesce(${PersWashPip},0)+coalesce(${LabEquipPTB},0)</v>
      </c>
      <c r="Q159" s="39" t="str">
        <f>IFERROR(__xludf.DUMMYFUNCTION("""COMPUTED_VALUE"""),"")</f>
        <v/>
      </c>
      <c r="R159" s="39" t="str">
        <f>IFERROR(__xludf.DUMMYFUNCTION("""COMPUTED_VALUE"""),"")</f>
        <v/>
      </c>
      <c r="S159" s="39" t="str">
        <f>IFERROR(__xludf.DUMMYFUNCTION("""COMPUTED_VALUE"""),"")</f>
        <v/>
      </c>
      <c r="T159" s="39" t="str">
        <f>IFERROR(__xludf.DUMMYFUNCTION("""COMPUTED_VALUE"""),"")</f>
        <v/>
      </c>
      <c r="U159" s="39" t="str">
        <f>IFERROR(__xludf.DUMMYFUNCTION("""COMPUTED_VALUE"""),"")</f>
        <v/>
      </c>
      <c r="V159" s="39" t="str">
        <f>IFERROR(__xludf.DUMMYFUNCTION("""COMPUTED_VALUE"""),"")</f>
        <v/>
      </c>
      <c r="W159" s="39" t="str">
        <f>IFERROR(__xludf.DUMMYFUNCTION("""COMPUTED_VALUE"""),"")</f>
        <v/>
      </c>
      <c r="X159" s="39" t="str">
        <f>IFERROR(__xludf.DUMMYFUNCTION("""COMPUTED_VALUE"""),"laboratory_")</f>
        <v>laboratory_</v>
      </c>
      <c r="Y159" s="39" t="str">
        <f>IFERROR(__xludf.DUMMYFUNCTION("""COMPUTED_VALUE"""),"Yes")</f>
        <v>Yes</v>
      </c>
      <c r="Z159" s="39" t="str">
        <f>IFERROR(__xludf.DUMMYFUNCTION("""COMPUTED_VALUE"""),"")</f>
        <v/>
      </c>
      <c r="AA159" s="39" t="str">
        <f>IFERROR(__xludf.DUMMYFUNCTION("""COMPUTED_VALUE"""),"")</f>
        <v/>
      </c>
      <c r="AB159" s="39" t="str">
        <f>IFERROR(__xludf.DUMMYFUNCTION("""COMPUTED_VALUE"""),"")</f>
        <v/>
      </c>
      <c r="AC159" s="39" t="str">
        <f>IFERROR(__xludf.DUMMYFUNCTION("""COMPUTED_VALUE"""),"NUMBER")</f>
        <v>NUMBER</v>
      </c>
      <c r="AD159" s="39" t="str">
        <f>IFERROR(__xludf.DUMMYFUNCTION("""COMPUTED_VALUE"""),"NUMBER")</f>
        <v>NUMBER</v>
      </c>
      <c r="AE159" s="39" t="str">
        <f>IFERROR(__xludf.DUMMYFUNCTION("""COMPUTED_VALUE"""),"SUM")</f>
        <v>SUM</v>
      </c>
      <c r="AF159" s="39" t="b">
        <f>IFERROR(__xludf.DUMMYFUNCTION("""COMPUTED_VALUE"""),TRUE)</f>
        <v>1</v>
      </c>
      <c r="AG159" s="39" t="str">
        <f>IFERROR(__xludf.DUMMYFUNCTION("""COMPUTED_VALUE"""),"")</f>
        <v/>
      </c>
      <c r="AH159" s="39"/>
      <c r="AI159" s="39"/>
      <c r="AJ159" s="39"/>
      <c r="AK159" s="39"/>
      <c r="AL159" s="39"/>
      <c r="AM159" s="39"/>
      <c r="AN159" s="39"/>
    </row>
    <row r="160" outlineLevel="1">
      <c r="A160" s="39" t="str">
        <f>IFERROR(__xludf.DUMMYFUNCTION("""COMPUTED_VALUE"""),"end_group")</f>
        <v>end_group</v>
      </c>
      <c r="B160" s="39" t="str">
        <f>IFERROR(__xludf.DUMMYFUNCTION("""COMPUTED_VALUE"""),"")</f>
        <v/>
      </c>
      <c r="C160" s="39" t="str">
        <f>IFERROR(__xludf.DUMMYFUNCTION("""COMPUTED_VALUE"""),"")</f>
        <v/>
      </c>
      <c r="D160" s="39" t="str">
        <f>IFERROR(__xludf.DUMMYFUNCTION("""COMPUTED_VALUE"""),"")</f>
        <v/>
      </c>
      <c r="E160" s="39" t="str">
        <f>IFERROR(__xludf.DUMMYFUNCTION("""COMPUTED_VALUE"""),"")</f>
        <v/>
      </c>
      <c r="F160" s="39">
        <f>IFERROR(__xludf.DUMMYFUNCTION("""COMPUTED_VALUE"""),160.0)</f>
        <v>160</v>
      </c>
      <c r="G160" s="39" t="str">
        <f>IFERROR(__xludf.DUMMYFUNCTION("""COMPUTED_VALUE"""),"")</f>
        <v/>
      </c>
      <c r="H160" s="39" t="str">
        <f>IFERROR(__xludf.DUMMYFUNCTION("""COMPUTED_VALUE"""),"")</f>
        <v/>
      </c>
      <c r="I160" s="39" t="str">
        <f>IFERROR(__xludf.DUMMYFUNCTION("""COMPUTED_VALUE"""),"")</f>
        <v/>
      </c>
      <c r="J160" s="39" t="str">
        <f>IFERROR(__xludf.DUMMYFUNCTION("""COMPUTED_VALUE"""),"")</f>
        <v/>
      </c>
      <c r="K160" s="39" t="str">
        <f>IFERROR(__xludf.DUMMYFUNCTION("""COMPUTED_VALUE"""),"")</f>
        <v/>
      </c>
      <c r="L160" s="37" t="str">
        <f>IFERROR(__xludf.DUMMYFUNCTION("""COMPUTED_VALUE"""),"")</f>
        <v/>
      </c>
      <c r="M160" s="37" t="str">
        <f>IFERROR(__xludf.DUMMYFUNCTION("""COMPUTED_VALUE"""),"")</f>
        <v/>
      </c>
      <c r="N160" s="40" t="str">
        <f>IFERROR(__xludf.DUMMYFUNCTION("""COMPUTED_VALUE"""),"")</f>
        <v/>
      </c>
      <c r="O160" s="39" t="str">
        <f>IFERROR(__xludf.DUMMYFUNCTION("""COMPUTED_VALUE"""),"")</f>
        <v/>
      </c>
      <c r="P160" s="39" t="str">
        <f>IFERROR(__xludf.DUMMYFUNCTION("""COMPUTED_VALUE"""),"")</f>
        <v/>
      </c>
      <c r="Q160" s="39" t="str">
        <f>IFERROR(__xludf.DUMMYFUNCTION("""COMPUTED_VALUE"""),"")</f>
        <v/>
      </c>
      <c r="R160" s="39" t="str">
        <f>IFERROR(__xludf.DUMMYFUNCTION("""COMPUTED_VALUE"""),"")</f>
        <v/>
      </c>
      <c r="S160" s="39" t="str">
        <f>IFERROR(__xludf.DUMMYFUNCTION("""COMPUTED_VALUE"""),"")</f>
        <v/>
      </c>
      <c r="T160" s="39" t="str">
        <f>IFERROR(__xludf.DUMMYFUNCTION("""COMPUTED_VALUE"""),"")</f>
        <v/>
      </c>
      <c r="U160" s="39" t="str">
        <f>IFERROR(__xludf.DUMMYFUNCTION("""COMPUTED_VALUE"""),"")</f>
        <v/>
      </c>
      <c r="V160" s="39" t="str">
        <f>IFERROR(__xludf.DUMMYFUNCTION("""COMPUTED_VALUE"""),"")</f>
        <v/>
      </c>
      <c r="W160" s="39" t="str">
        <f>IFERROR(__xludf.DUMMYFUNCTION("""COMPUTED_VALUE"""),"")</f>
        <v/>
      </c>
      <c r="X160" s="39" t="str">
        <f>IFERROR(__xludf.DUMMYFUNCTION("""COMPUTED_VALUE"""),"")</f>
        <v/>
      </c>
      <c r="Y160" s="39" t="str">
        <f>IFERROR(__xludf.DUMMYFUNCTION("""COMPUTED_VALUE"""),"No")</f>
        <v>No</v>
      </c>
      <c r="Z160" s="39" t="str">
        <f>IFERROR(__xludf.DUMMYFUNCTION("""COMPUTED_VALUE"""),"")</f>
        <v/>
      </c>
      <c r="AA160" s="39" t="str">
        <f>IFERROR(__xludf.DUMMYFUNCTION("""COMPUTED_VALUE"""),"")</f>
        <v/>
      </c>
      <c r="AB160" s="39" t="str">
        <f>IFERROR(__xludf.DUMMYFUNCTION("""COMPUTED_VALUE"""),"")</f>
        <v/>
      </c>
      <c r="AC160" s="39" t="str">
        <f>IFERROR(__xludf.DUMMYFUNCTION("""COMPUTED_VALUE"""),"")</f>
        <v/>
      </c>
      <c r="AD160" s="39" t="str">
        <f>IFERROR(__xludf.DUMMYFUNCTION("""COMPUTED_VALUE"""),"")</f>
        <v/>
      </c>
      <c r="AE160" s="39" t="str">
        <f>IFERROR(__xludf.DUMMYFUNCTION("""COMPUTED_VALUE"""),"")</f>
        <v/>
      </c>
      <c r="AF160" s="39" t="str">
        <f>IFERROR(__xludf.DUMMYFUNCTION("""COMPUTED_VALUE"""),"")</f>
        <v/>
      </c>
      <c r="AG160" s="39" t="str">
        <f>IFERROR(__xludf.DUMMYFUNCTION("""COMPUTED_VALUE"""),"")</f>
        <v/>
      </c>
      <c r="AH160" s="39"/>
      <c r="AI160" s="39"/>
      <c r="AJ160" s="39"/>
      <c r="AK160" s="39"/>
      <c r="AL160" s="39"/>
      <c r="AM160" s="39"/>
      <c r="AN160" s="39"/>
    </row>
    <row r="161" outlineLevel="1">
      <c r="A161" s="39" t="str">
        <f>IFERROR(__xludf.DUMMYFUNCTION("""COMPUTED_VALUE"""),"begin_group")</f>
        <v>begin_group</v>
      </c>
      <c r="B161" s="39" t="str">
        <f>IFERROR(__xludf.DUMMYFUNCTION("""COMPUTED_VALUE"""),"InPatWards0")</f>
        <v>InPatWards0</v>
      </c>
      <c r="C161" s="39" t="str">
        <f>IFERROR(__xludf.DUMMYFUNCTION("""COMPUTED_VALUE"""),"Section 9 In-patient Wards ")</f>
        <v>Section 9 In-patient Wards </v>
      </c>
      <c r="D161" s="39" t="str">
        <f>IFERROR(__xludf.DUMMYFUNCTION("""COMPUTED_VALUE"""),"")</f>
        <v/>
      </c>
      <c r="E161" s="39" t="str">
        <f>IFERROR(__xludf.DUMMYFUNCTION("""COMPUTED_VALUE"""),"")</f>
        <v/>
      </c>
      <c r="F161" s="39">
        <f>IFERROR(__xludf.DUMMYFUNCTION("""COMPUTED_VALUE"""),161.0)</f>
        <v>161</v>
      </c>
      <c r="G161" s="39" t="str">
        <f>IFERROR(__xludf.DUMMYFUNCTION("""COMPUTED_VALUE"""),"")</f>
        <v/>
      </c>
      <c r="H161" s="39">
        <f>IFERROR(__xludf.DUMMYFUNCTION("""COMPUTED_VALUE"""),11.0)</f>
        <v>11</v>
      </c>
      <c r="I161" s="39" t="str">
        <f>IFERROR(__xludf.DUMMYFUNCTION("""COMPUTED_VALUE"""),"")</f>
        <v/>
      </c>
      <c r="J161" s="39" t="str">
        <f>IFERROR(__xludf.DUMMYFUNCTION("""COMPUTED_VALUE"""),"field-list")</f>
        <v>field-list</v>
      </c>
      <c r="K161" s="39" t="str">
        <f>IFERROR(__xludf.DUMMYFUNCTION("""COMPUTED_VALUE"""),"")</f>
        <v/>
      </c>
      <c r="L161" s="37" t="str">
        <f>IFERROR(__xludf.DUMMYFUNCTION("""COMPUTED_VALUE"""),"")</f>
        <v/>
      </c>
      <c r="M161" s="37" t="str">
        <f>IFERROR(__xludf.DUMMYFUNCTION("""COMPUTED_VALUE"""),"")</f>
        <v/>
      </c>
      <c r="N161" s="40" t="str">
        <f>IFERROR(__xludf.DUMMYFUNCTION("""COMPUTED_VALUE"""),"")</f>
        <v/>
      </c>
      <c r="O161" s="39" t="str">
        <f>IFERROR(__xludf.DUMMYFUNCTION("""COMPUTED_VALUE"""),"")</f>
        <v/>
      </c>
      <c r="P161" s="39" t="str">
        <f>IFERROR(__xludf.DUMMYFUNCTION("""COMPUTED_VALUE"""),"")</f>
        <v/>
      </c>
      <c r="Q161" s="39" t="str">
        <f>IFERROR(__xludf.DUMMYFUNCTION("""COMPUTED_VALUE"""),"")</f>
        <v/>
      </c>
      <c r="R161" s="39" t="str">
        <f>IFERROR(__xludf.DUMMYFUNCTION("""COMPUTED_VALUE"""),"")</f>
        <v/>
      </c>
      <c r="S161" s="39" t="str">
        <f>IFERROR(__xludf.DUMMYFUNCTION("""COMPUTED_VALUE"""),"")</f>
        <v/>
      </c>
      <c r="T161" s="39" t="str">
        <f>IFERROR(__xludf.DUMMYFUNCTION("""COMPUTED_VALUE"""),"")</f>
        <v/>
      </c>
      <c r="U161" s="39" t="str">
        <f>IFERROR(__xludf.DUMMYFUNCTION("""COMPUTED_VALUE"""),"")</f>
        <v/>
      </c>
      <c r="V161" s="39" t="str">
        <f>IFERROR(__xludf.DUMMYFUNCTION("""COMPUTED_VALUE"""),"")</f>
        <v/>
      </c>
      <c r="W161" s="39" t="str">
        <f>IFERROR(__xludf.DUMMYFUNCTION("""COMPUTED_VALUE"""),"")</f>
        <v/>
      </c>
      <c r="X161" s="39" t="str">
        <f>IFERROR(__xludf.DUMMYFUNCTION("""COMPUTED_VALUE"""),"section_9_i")</f>
        <v>section_9_i</v>
      </c>
      <c r="Y161" s="39" t="str">
        <f>IFERROR(__xludf.DUMMYFUNCTION("""COMPUTED_VALUE"""),"No")</f>
        <v>No</v>
      </c>
      <c r="Z161" s="39" t="str">
        <f>IFERROR(__xludf.DUMMYFUNCTION("""COMPUTED_VALUE"""),"")</f>
        <v/>
      </c>
      <c r="AA161" s="39" t="str">
        <f>IFERROR(__xludf.DUMMYFUNCTION("""COMPUTED_VALUE"""),"")</f>
        <v/>
      </c>
      <c r="AB161" s="39" t="str">
        <f>IFERROR(__xludf.DUMMYFUNCTION("""COMPUTED_VALUE"""),"")</f>
        <v/>
      </c>
      <c r="AC161" s="39" t="str">
        <f>IFERROR(__xludf.DUMMYFUNCTION("""COMPUTED_VALUE"""),"")</f>
        <v/>
      </c>
      <c r="AD161" s="39" t="str">
        <f>IFERROR(__xludf.DUMMYFUNCTION("""COMPUTED_VALUE"""),"")</f>
        <v/>
      </c>
      <c r="AE161" s="39" t="str">
        <f>IFERROR(__xludf.DUMMYFUNCTION("""COMPUTED_VALUE"""),"")</f>
        <v/>
      </c>
      <c r="AF161" s="39" t="str">
        <f>IFERROR(__xludf.DUMMYFUNCTION("""COMPUTED_VALUE"""),"")</f>
        <v/>
      </c>
      <c r="AG161" s="39" t="str">
        <f>IFERROR(__xludf.DUMMYFUNCTION("""COMPUTED_VALUE"""),"")</f>
        <v/>
      </c>
      <c r="AH161" s="39"/>
      <c r="AI161" s="39"/>
      <c r="AJ161" s="39"/>
      <c r="AK161" s="39"/>
      <c r="AL161" s="39"/>
      <c r="AM161" s="39"/>
      <c r="AN161" s="39"/>
    </row>
    <row r="162" outlineLevel="1">
      <c r="A162" s="52" t="str">
        <f>IFERROR(__xludf.DUMMYFUNCTION("""COMPUTED_VALUE"""),"select_one yes0p5_no0")</f>
        <v>select_one yes0p5_no0</v>
      </c>
      <c r="B162" s="52" t="str">
        <f>IFERROR(__xludf.DUMMYFUNCTION("""COMPUTED_VALUE"""),"GuardDutRos")</f>
        <v>GuardDutRos</v>
      </c>
      <c r="C162" s="52" t="str">
        <f>IFERROR(__xludf.DUMMYFUNCTION("""COMPUTED_VALUE"""),"1. Guard duty roster clearly visible for staff and followed up")</f>
        <v>1. Guard duty roster clearly visible for staff and followed up</v>
      </c>
      <c r="D162" s="52" t="str">
        <f>IFERROR(__xludf.DUMMYFUNCTION("""COMPUTED_VALUE"""),"")</f>
        <v/>
      </c>
      <c r="E162" s="52" t="str">
        <f>IFERROR(__xludf.DUMMYFUNCTION("""COMPUTED_VALUE"""),"")</f>
        <v/>
      </c>
      <c r="F162" s="52">
        <f>IFERROR(__xludf.DUMMYFUNCTION("""COMPUTED_VALUE"""),162.0)</f>
        <v>162</v>
      </c>
      <c r="G162" s="52">
        <f>IFERROR(__xludf.DUMMYFUNCTION("""COMPUTED_VALUE"""),0.5)</f>
        <v>0.5</v>
      </c>
      <c r="H162" s="52">
        <f>IFERROR(__xludf.DUMMYFUNCTION("""COMPUTED_VALUE"""),11.0)</f>
        <v>11</v>
      </c>
      <c r="I162" s="52" t="str">
        <f>IFERROR(__xludf.DUMMYFUNCTION("""COMPUTED_VALUE"""),"Supervisor verifies guard duty's report - names and signatures match")</f>
        <v>Supervisor verifies guard duty's report - names and signatures match</v>
      </c>
      <c r="J162" s="52" t="str">
        <f>IFERROR(__xludf.DUMMYFUNCTION("""COMPUTED_VALUE"""),"")</f>
        <v/>
      </c>
      <c r="K162" s="52" t="b">
        <f>IFERROR(__xludf.DUMMYFUNCTION("""COMPUTED_VALUE"""),TRUE)</f>
        <v>1</v>
      </c>
      <c r="L162" s="37" t="str">
        <f>IFERROR(__xludf.DUMMYFUNCTION("""COMPUTED_VALUE"""),"")</f>
        <v/>
      </c>
      <c r="M162" s="37" t="str">
        <f>IFERROR(__xludf.DUMMYFUNCTION("""COMPUTED_VALUE"""),"")</f>
        <v/>
      </c>
      <c r="N162" s="53" t="str">
        <f>IFERROR(__xludf.DUMMYFUNCTION("""COMPUTED_VALUE"""),"")</f>
        <v/>
      </c>
      <c r="O162" s="52" t="str">
        <f>IFERROR(__xludf.DUMMYFUNCTION("""COMPUTED_VALUE"""),"")</f>
        <v/>
      </c>
      <c r="P162" s="52" t="str">
        <f>IFERROR(__xludf.DUMMYFUNCTION("""COMPUTED_VALUE"""),"")</f>
        <v/>
      </c>
      <c r="Q162" s="52" t="str">
        <f>IFERROR(__xludf.DUMMYFUNCTION("""COMPUTED_VALUE"""),"")</f>
        <v/>
      </c>
      <c r="R162" s="52" t="str">
        <f>IFERROR(__xludf.DUMMYFUNCTION("""COMPUTED_VALUE"""),"")</f>
        <v/>
      </c>
      <c r="S162" s="52" t="str">
        <f>IFERROR(__xludf.DUMMYFUNCTION("""COMPUTED_VALUE"""),"")</f>
        <v/>
      </c>
      <c r="T162" s="52" t="str">
        <f>IFERROR(__xludf.DUMMYFUNCTION("""COMPUTED_VALUE"""),"")</f>
        <v/>
      </c>
      <c r="U162" s="52" t="str">
        <f>IFERROR(__xludf.DUMMYFUNCTION("""COMPUTED_VALUE"""),"")</f>
        <v/>
      </c>
      <c r="V162" s="52" t="str">
        <f>IFERROR(__xludf.DUMMYFUNCTION("""COMPUTED_VALUE"""),"")</f>
        <v/>
      </c>
      <c r="W162" s="52" t="str">
        <f>IFERROR(__xludf.DUMMYFUNCTION("""COMPUTED_VALUE"""),"")</f>
        <v/>
      </c>
      <c r="X162" s="52" t="str">
        <f>IFERROR(__xludf.DUMMYFUNCTION("""COMPUTED_VALUE"""),"guard_duty_")</f>
        <v>guard_duty_</v>
      </c>
      <c r="Y162" s="52" t="str">
        <f>IFERROR(__xludf.DUMMYFUNCTION("""COMPUTED_VALUE"""),"Yes")</f>
        <v>Yes</v>
      </c>
      <c r="Z162" s="52" t="str">
        <f>IFERROR(__xludf.DUMMYFUNCTION("""COMPUTED_VALUE"""),"yes0p5_no0")</f>
        <v>yes0p5_no0</v>
      </c>
      <c r="AA162" s="52" t="str">
        <f>IFERROR(__xludf.DUMMYFUNCTION("""COMPUTED_VALUE"""),"yes0p5no000")</f>
        <v>yes0p5no000</v>
      </c>
      <c r="AB162" s="52" t="str">
        <f>IFERROR(__xludf.DUMMYFUNCTION("""COMPUTED_VALUE"""),"NUMBER")</f>
        <v>NUMBER</v>
      </c>
      <c r="AC162" s="52" t="str">
        <f>IFERROR(__xludf.DUMMYFUNCTION("""COMPUTED_VALUE"""),"")</f>
        <v/>
      </c>
      <c r="AD162" s="52" t="str">
        <f>IFERROR(__xludf.DUMMYFUNCTION("""COMPUTED_VALUE"""),"NUMBER")</f>
        <v>NUMBER</v>
      </c>
      <c r="AE162" s="52" t="str">
        <f>IFERROR(__xludf.DUMMYFUNCTION("""COMPUTED_VALUE"""),"SUM")</f>
        <v>SUM</v>
      </c>
      <c r="AF162" s="52" t="b">
        <f>IFERROR(__xludf.DUMMYFUNCTION("""COMPUTED_VALUE"""),TRUE)</f>
        <v>1</v>
      </c>
      <c r="AG162" s="52" t="str">
        <f>IFERROR(__xludf.DUMMYFUNCTION("""COMPUTED_VALUE"""),"Yes + Yes + No + Yes + Yes + Yes + Yes + No + Yes + Yes + Yes + Yes")</f>
        <v>Yes + Yes + No + Yes + Yes + Yes + Yes + No + Yes + Yes + Yes + Yes</v>
      </c>
      <c r="AH162" s="52"/>
      <c r="AI162" s="52"/>
      <c r="AJ162" s="52"/>
      <c r="AK162" s="52"/>
      <c r="AL162" s="52"/>
      <c r="AM162" s="52"/>
      <c r="AN162" s="52"/>
    </row>
    <row r="163" outlineLevel="1">
      <c r="A163" s="45" t="str">
        <f>IFERROR(__xludf.DUMMYFUNCTION("""COMPUTED_VALUE"""),"select_one yes1_no0")</f>
        <v>select_one yes1_no0</v>
      </c>
      <c r="B163" s="45" t="str">
        <f>IFERROR(__xludf.DUMMYFUNCTION("""COMPUTED_VALUE"""),"FurnitAvail")</f>
        <v>FurnitAvail</v>
      </c>
      <c r="C163" s="45" t="str">
        <f>IFERROR(__xludf.DUMMYFUNCTION("""COMPUTED_VALUE"""),"2. Furniture available and in good state")</f>
        <v>2. Furniture available and in good state</v>
      </c>
      <c r="D163" s="45" t="str">
        <f>IFERROR(__xludf.DUMMYFUNCTION("""COMPUTED_VALUE"""),"")</f>
        <v/>
      </c>
      <c r="E163" s="45" t="str">
        <f>IFERROR(__xludf.DUMMYFUNCTION("""COMPUTED_VALUE"""),"")</f>
        <v/>
      </c>
      <c r="F163" s="45">
        <f>IFERROR(__xludf.DUMMYFUNCTION("""COMPUTED_VALUE"""),163.0)</f>
        <v>163</v>
      </c>
      <c r="G163" s="45">
        <f>IFERROR(__xludf.DUMMYFUNCTION("""COMPUTED_VALUE"""),1.0)</f>
        <v>1</v>
      </c>
      <c r="H163" s="45">
        <f>IFERROR(__xludf.DUMMYFUNCTION("""COMPUTED_VALUE"""),11.0)</f>
        <v>11</v>
      </c>
      <c r="I163" s="45" t="str">
        <f>IFERROR(__xludf.DUMMYFUNCTION("""COMPUTED_VALUE"""),"Each bed has a (i) plastic covered mattress, (ii) mosquito net, (iii) clean sheets, (iv) night table
Number of functional beds available to patients")</f>
        <v>Each bed has a (i) plastic covered mattress, (ii) mosquito net, (iii) clean sheets, (iv) night table
Number of functional beds available to patients</v>
      </c>
      <c r="J163" s="45" t="str">
        <f>IFERROR(__xludf.DUMMYFUNCTION("""COMPUTED_VALUE"""),"")</f>
        <v/>
      </c>
      <c r="K163" s="45" t="b">
        <f>IFERROR(__xludf.DUMMYFUNCTION("""COMPUTED_VALUE"""),TRUE)</f>
        <v>1</v>
      </c>
      <c r="L163" s="37" t="str">
        <f>IFERROR(__xludf.DUMMYFUNCTION("""COMPUTED_VALUE"""),"")</f>
        <v/>
      </c>
      <c r="M163" s="37" t="str">
        <f>IFERROR(__xludf.DUMMYFUNCTION("""COMPUTED_VALUE"""),"")</f>
        <v/>
      </c>
      <c r="N163" s="46" t="str">
        <f>IFERROR(__xludf.DUMMYFUNCTION("""COMPUTED_VALUE"""),"")</f>
        <v/>
      </c>
      <c r="O163" s="45" t="str">
        <f>IFERROR(__xludf.DUMMYFUNCTION("""COMPUTED_VALUE"""),"")</f>
        <v/>
      </c>
      <c r="P163" s="45" t="str">
        <f>IFERROR(__xludf.DUMMYFUNCTION("""COMPUTED_VALUE"""),"")</f>
        <v/>
      </c>
      <c r="Q163" s="45" t="str">
        <f>IFERROR(__xludf.DUMMYFUNCTION("""COMPUTED_VALUE"""),"")</f>
        <v/>
      </c>
      <c r="R163" s="45" t="str">
        <f>IFERROR(__xludf.DUMMYFUNCTION("""COMPUTED_VALUE"""),"")</f>
        <v/>
      </c>
      <c r="S163" s="45" t="str">
        <f>IFERROR(__xludf.DUMMYFUNCTION("""COMPUTED_VALUE"""),"")</f>
        <v/>
      </c>
      <c r="T163" s="45" t="str">
        <f>IFERROR(__xludf.DUMMYFUNCTION("""COMPUTED_VALUE"""),"")</f>
        <v/>
      </c>
      <c r="U163" s="45" t="str">
        <f>IFERROR(__xludf.DUMMYFUNCTION("""COMPUTED_VALUE"""),"")</f>
        <v/>
      </c>
      <c r="V163" s="45" t="str">
        <f>IFERROR(__xludf.DUMMYFUNCTION("""COMPUTED_VALUE"""),"")</f>
        <v/>
      </c>
      <c r="W163" s="45" t="str">
        <f>IFERROR(__xludf.DUMMYFUNCTION("""COMPUTED_VALUE"""),"")</f>
        <v/>
      </c>
      <c r="X163" s="45" t="str">
        <f>IFERROR(__xludf.DUMMYFUNCTION("""COMPUTED_VALUE"""),"furniture_a")</f>
        <v>furniture_a</v>
      </c>
      <c r="Y163" s="45" t="str">
        <f>IFERROR(__xludf.DUMMYFUNCTION("""COMPUTED_VALUE"""),"Yes")</f>
        <v>Yes</v>
      </c>
      <c r="Z163" s="45" t="str">
        <f>IFERROR(__xludf.DUMMYFUNCTION("""COMPUTED_VALUE"""),"yes1_no0")</f>
        <v>yes1_no0</v>
      </c>
      <c r="AA163" s="45" t="str">
        <f>IFERROR(__xludf.DUMMYFUNCTION("""COMPUTED_VALUE"""),"yes1no00000")</f>
        <v>yes1no00000</v>
      </c>
      <c r="AB163" s="45" t="str">
        <f>IFERROR(__xludf.DUMMYFUNCTION("""COMPUTED_VALUE"""),"INTEGER_ZERO_OR_POSITIVE")</f>
        <v>INTEGER_ZERO_OR_POSITIVE</v>
      </c>
      <c r="AC163" s="45" t="str">
        <f>IFERROR(__xludf.DUMMYFUNCTION("""COMPUTED_VALUE"""),"")</f>
        <v/>
      </c>
      <c r="AD163" s="45" t="str">
        <f>IFERROR(__xludf.DUMMYFUNCTION("""COMPUTED_VALUE"""),"INTEGER_ZERO_OR_POSITIVE")</f>
        <v>INTEGER_ZERO_OR_POSITIVE</v>
      </c>
      <c r="AE163" s="45" t="str">
        <f>IFERROR(__xludf.DUMMYFUNCTION("""COMPUTED_VALUE"""),"SUM")</f>
        <v>SUM</v>
      </c>
      <c r="AF163" s="45" t="b">
        <f>IFERROR(__xludf.DUMMYFUNCTION("""COMPUTED_VALUE"""),TRUE)</f>
        <v>1</v>
      </c>
      <c r="AG163" s="45" t="str">
        <f>IFERROR(__xludf.DUMMYFUNCTION("""COMPUTED_VALUE"""),"")</f>
        <v/>
      </c>
      <c r="AH163" s="45"/>
      <c r="AI163" s="45"/>
      <c r="AJ163" s="45"/>
      <c r="AK163" s="45"/>
      <c r="AL163" s="45"/>
      <c r="AM163" s="45"/>
      <c r="AN163" s="45"/>
    </row>
    <row r="164" outlineLevel="1">
      <c r="A164" s="39" t="str">
        <f>IFERROR(__xludf.DUMMYFUNCTION("""COMPUTED_VALUE"""),"begin_group")</f>
        <v>begin_group</v>
      </c>
      <c r="B164" s="39" t="str">
        <f>IFERROR(__xludf.DUMMYFUNCTION("""COMPUTED_VALUE"""),"PatComfHygi")</f>
        <v>PatComfHygi</v>
      </c>
      <c r="C164" s="39" t="str">
        <f>IFERROR(__xludf.DUMMYFUNCTION("""COMPUTED_VALUE"""),"9.1 Patient comfort and hygiene")</f>
        <v>9.1 Patient comfort and hygiene</v>
      </c>
      <c r="D164" s="39" t="str">
        <f>IFERROR(__xludf.DUMMYFUNCTION("""COMPUTED_VALUE"""),"")</f>
        <v/>
      </c>
      <c r="E164" s="39" t="str">
        <f>IFERROR(__xludf.DUMMYFUNCTION("""COMPUTED_VALUE"""),"")</f>
        <v/>
      </c>
      <c r="F164" s="39">
        <f>IFERROR(__xludf.DUMMYFUNCTION("""COMPUTED_VALUE"""),164.0)</f>
        <v>164</v>
      </c>
      <c r="G164" s="39" t="str">
        <f>IFERROR(__xludf.DUMMYFUNCTION("""COMPUTED_VALUE"""),"")</f>
        <v/>
      </c>
      <c r="H164" s="39">
        <f>IFERROR(__xludf.DUMMYFUNCTION("""COMPUTED_VALUE"""),11.0)</f>
        <v>11</v>
      </c>
      <c r="I164" s="39" t="str">
        <f>IFERROR(__xludf.DUMMYFUNCTION("""COMPUTED_VALUE"""),"")</f>
        <v/>
      </c>
      <c r="J164" s="39" t="str">
        <f>IFERROR(__xludf.DUMMYFUNCTION("""COMPUTED_VALUE"""),"field-list")</f>
        <v>field-list</v>
      </c>
      <c r="K164" s="39" t="b">
        <f>IFERROR(__xludf.DUMMYFUNCTION("""COMPUTED_VALUE"""),TRUE)</f>
        <v>1</v>
      </c>
      <c r="L164" s="37" t="str">
        <f>IFERROR(__xludf.DUMMYFUNCTION("""COMPUTED_VALUE"""),"")</f>
        <v/>
      </c>
      <c r="M164" s="37" t="str">
        <f>IFERROR(__xludf.DUMMYFUNCTION("""COMPUTED_VALUE"""),"")</f>
        <v/>
      </c>
      <c r="N164" s="40" t="str">
        <f>IFERROR(__xludf.DUMMYFUNCTION("""COMPUTED_VALUE"""),"")</f>
        <v/>
      </c>
      <c r="O164" s="39" t="str">
        <f>IFERROR(__xludf.DUMMYFUNCTION("""COMPUTED_VALUE"""),"")</f>
        <v/>
      </c>
      <c r="P164" s="39" t="str">
        <f>IFERROR(__xludf.DUMMYFUNCTION("""COMPUTED_VALUE"""),"")</f>
        <v/>
      </c>
      <c r="Q164" s="39" t="str">
        <f>IFERROR(__xludf.DUMMYFUNCTION("""COMPUTED_VALUE"""),"")</f>
        <v/>
      </c>
      <c r="R164" s="39" t="str">
        <f>IFERROR(__xludf.DUMMYFUNCTION("""COMPUTED_VALUE"""),"")</f>
        <v/>
      </c>
      <c r="S164" s="39" t="str">
        <f>IFERROR(__xludf.DUMMYFUNCTION("""COMPUTED_VALUE"""),"")</f>
        <v/>
      </c>
      <c r="T164" s="39" t="str">
        <f>IFERROR(__xludf.DUMMYFUNCTION("""COMPUTED_VALUE"""),"")</f>
        <v/>
      </c>
      <c r="U164" s="39" t="str">
        <f>IFERROR(__xludf.DUMMYFUNCTION("""COMPUTED_VALUE"""),"")</f>
        <v/>
      </c>
      <c r="V164" s="39" t="str">
        <f>IFERROR(__xludf.DUMMYFUNCTION("""COMPUTED_VALUE"""),"")</f>
        <v/>
      </c>
      <c r="W164" s="39" t="str">
        <f>IFERROR(__xludf.DUMMYFUNCTION("""COMPUTED_VALUE"""),"")</f>
        <v/>
      </c>
      <c r="X164" s="39" t="str">
        <f>IFERROR(__xludf.DUMMYFUNCTION("""COMPUTED_VALUE"""),"1_patient_c")</f>
        <v>1_patient_c</v>
      </c>
      <c r="Y164" s="39" t="str">
        <f>IFERROR(__xludf.DUMMYFUNCTION("""COMPUTED_VALUE"""),"No")</f>
        <v>No</v>
      </c>
      <c r="Z164" s="39" t="str">
        <f>IFERROR(__xludf.DUMMYFUNCTION("""COMPUTED_VALUE"""),"")</f>
        <v/>
      </c>
      <c r="AA164" s="39" t="str">
        <f>IFERROR(__xludf.DUMMYFUNCTION("""COMPUTED_VALUE"""),"")</f>
        <v/>
      </c>
      <c r="AB164" s="39" t="str">
        <f>IFERROR(__xludf.DUMMYFUNCTION("""COMPUTED_VALUE"""),"")</f>
        <v/>
      </c>
      <c r="AC164" s="39" t="str">
        <f>IFERROR(__xludf.DUMMYFUNCTION("""COMPUTED_VALUE"""),"")</f>
        <v/>
      </c>
      <c r="AD164" s="39" t="str">
        <f>IFERROR(__xludf.DUMMYFUNCTION("""COMPUTED_VALUE"""),"")</f>
        <v/>
      </c>
      <c r="AE164" s="39" t="str">
        <f>IFERROR(__xludf.DUMMYFUNCTION("""COMPUTED_VALUE"""),"")</f>
        <v/>
      </c>
      <c r="AF164" s="39" t="str">
        <f>IFERROR(__xludf.DUMMYFUNCTION("""COMPUTED_VALUE"""),"")</f>
        <v/>
      </c>
      <c r="AG164" s="39" t="str">
        <f>IFERROR(__xludf.DUMMYFUNCTION("""COMPUTED_VALUE"""),"")</f>
        <v/>
      </c>
      <c r="AH164" s="39"/>
      <c r="AI164" s="39"/>
      <c r="AJ164" s="39"/>
      <c r="AK164" s="39"/>
      <c r="AL164" s="39"/>
      <c r="AM164" s="39"/>
      <c r="AN164" s="39"/>
    </row>
    <row r="165" outlineLevel="1">
      <c r="A165" s="39" t="str">
        <f>IFERROR(__xludf.DUMMYFUNCTION("""COMPUTED_VALUE"""),"select_one yes0p5_no0")</f>
        <v>select_one yes0p5_no0</v>
      </c>
      <c r="B165" s="39" t="str">
        <f>IFERROR(__xludf.DUMMYFUNCTION("""COMPUTED_VALUE"""),"TCleanWards")</f>
        <v>TCleanWards</v>
      </c>
      <c r="C165" s="39" t="str">
        <f>IFERROR(__xludf.DUMMYFUNCTION("""COMPUTED_VALUE"""),"3. The wards are clean: no debris on the floor; and wards smell of disinfectant AND OR proof of use of bleach for cleaning the wards (around 12% hypoclorite)")</f>
        <v>3. The wards are clean: no debris on the floor; and wards smell of disinfectant AND OR proof of use of bleach for cleaning the wards (around 12% hypoclorite)</v>
      </c>
      <c r="D165" s="39" t="str">
        <f>IFERROR(__xludf.DUMMYFUNCTION("""COMPUTED_VALUE"""),"")</f>
        <v/>
      </c>
      <c r="E165" s="39" t="str">
        <f>IFERROR(__xludf.DUMMYFUNCTION("""COMPUTED_VALUE"""),"")</f>
        <v/>
      </c>
      <c r="F165" s="39">
        <f>IFERROR(__xludf.DUMMYFUNCTION("""COMPUTED_VALUE"""),165.0)</f>
        <v>165</v>
      </c>
      <c r="G165" s="39">
        <f>IFERROR(__xludf.DUMMYFUNCTION("""COMPUTED_VALUE"""),0.5)</f>
        <v>0.5</v>
      </c>
      <c r="H165" s="39">
        <f>IFERROR(__xludf.DUMMYFUNCTION("""COMPUTED_VALUE"""),11.0)</f>
        <v>11</v>
      </c>
      <c r="I165" s="39" t="str">
        <f>IFERROR(__xludf.DUMMYFUNCTION("""COMPUTED_VALUE"""),"")</f>
        <v/>
      </c>
      <c r="J165" s="39" t="str">
        <f>IFERROR(__xludf.DUMMYFUNCTION("""COMPUTED_VALUE"""),"")</f>
        <v/>
      </c>
      <c r="K165" s="39" t="b">
        <f>IFERROR(__xludf.DUMMYFUNCTION("""COMPUTED_VALUE"""),TRUE)</f>
        <v>1</v>
      </c>
      <c r="L165" s="37" t="str">
        <f>IFERROR(__xludf.DUMMYFUNCTION("""COMPUTED_VALUE"""),"")</f>
        <v/>
      </c>
      <c r="M165" s="37" t="str">
        <f>IFERROR(__xludf.DUMMYFUNCTION("""COMPUTED_VALUE"""),"")</f>
        <v/>
      </c>
      <c r="N165" s="40" t="str">
        <f>IFERROR(__xludf.DUMMYFUNCTION("""COMPUTED_VALUE"""),"")</f>
        <v/>
      </c>
      <c r="O165" s="39" t="str">
        <f>IFERROR(__xludf.DUMMYFUNCTION("""COMPUTED_VALUE"""),"")</f>
        <v/>
      </c>
      <c r="P165" s="39" t="str">
        <f>IFERROR(__xludf.DUMMYFUNCTION("""COMPUTED_VALUE"""),"")</f>
        <v/>
      </c>
      <c r="Q165" s="39" t="str">
        <f>IFERROR(__xludf.DUMMYFUNCTION("""COMPUTED_VALUE"""),"")</f>
        <v/>
      </c>
      <c r="R165" s="39" t="str">
        <f>IFERROR(__xludf.DUMMYFUNCTION("""COMPUTED_VALUE"""),"")</f>
        <v/>
      </c>
      <c r="S165" s="39" t="str">
        <f>IFERROR(__xludf.DUMMYFUNCTION("""COMPUTED_VALUE"""),"")</f>
        <v/>
      </c>
      <c r="T165" s="39" t="str">
        <f>IFERROR(__xludf.DUMMYFUNCTION("""COMPUTED_VALUE"""),"")</f>
        <v/>
      </c>
      <c r="U165" s="39" t="str">
        <f>IFERROR(__xludf.DUMMYFUNCTION("""COMPUTED_VALUE"""),"")</f>
        <v/>
      </c>
      <c r="V165" s="39" t="str">
        <f>IFERROR(__xludf.DUMMYFUNCTION("""COMPUTED_VALUE"""),"")</f>
        <v/>
      </c>
      <c r="W165" s="39" t="str">
        <f>IFERROR(__xludf.DUMMYFUNCTION("""COMPUTED_VALUE"""),"")</f>
        <v/>
      </c>
      <c r="X165" s="39" t="str">
        <f>IFERROR(__xludf.DUMMYFUNCTION("""COMPUTED_VALUE"""),"the_wards_a")</f>
        <v>the_wards_a</v>
      </c>
      <c r="Y165" s="39" t="str">
        <f>IFERROR(__xludf.DUMMYFUNCTION("""COMPUTED_VALUE"""),"Yes")</f>
        <v>Yes</v>
      </c>
      <c r="Z165" s="39" t="str">
        <f>IFERROR(__xludf.DUMMYFUNCTION("""COMPUTED_VALUE"""),"yes0p5_no0")</f>
        <v>yes0p5_no0</v>
      </c>
      <c r="AA165" s="39" t="str">
        <f>IFERROR(__xludf.DUMMYFUNCTION("""COMPUTED_VALUE"""),"yes0p5no000")</f>
        <v>yes0p5no000</v>
      </c>
      <c r="AB165" s="39" t="str">
        <f>IFERROR(__xludf.DUMMYFUNCTION("""COMPUTED_VALUE"""),"NUMBER")</f>
        <v>NUMBER</v>
      </c>
      <c r="AC165" s="39" t="str">
        <f>IFERROR(__xludf.DUMMYFUNCTION("""COMPUTED_VALUE"""),"")</f>
        <v/>
      </c>
      <c r="AD165" s="39" t="str">
        <f>IFERROR(__xludf.DUMMYFUNCTION("""COMPUTED_VALUE"""),"NUMBER")</f>
        <v>NUMBER</v>
      </c>
      <c r="AE165" s="39" t="str">
        <f>IFERROR(__xludf.DUMMYFUNCTION("""COMPUTED_VALUE"""),"SUM")</f>
        <v>SUM</v>
      </c>
      <c r="AF165" s="39" t="b">
        <f>IFERROR(__xludf.DUMMYFUNCTION("""COMPUTED_VALUE"""),TRUE)</f>
        <v>1</v>
      </c>
      <c r="AG165" s="39" t="str">
        <f>IFERROR(__xludf.DUMMYFUNCTION("""COMPUTED_VALUE"""),"")</f>
        <v/>
      </c>
      <c r="AH165" s="39"/>
      <c r="AI165" s="39"/>
      <c r="AJ165" s="39"/>
      <c r="AK165" s="39"/>
      <c r="AL165" s="39"/>
      <c r="AM165" s="39"/>
      <c r="AN165" s="39"/>
    </row>
    <row r="166" outlineLevel="1">
      <c r="A166" s="39" t="str">
        <f>IFERROR(__xludf.DUMMYFUNCTION("""COMPUTED_VALUE"""),"select_one yes0p25_no0")</f>
        <v>select_one yes0p25_no0</v>
      </c>
      <c r="B166" s="39" t="str">
        <f>IFERROR(__xludf.DUMMYFUNCTION("""COMPUTED_VALUE"""),"BedSpaceMet")</f>
        <v>BedSpaceMet</v>
      </c>
      <c r="C166" s="39" t="str">
        <f>IFERROR(__xludf.DUMMYFUNCTION("""COMPUTED_VALUE"""),"4. Space between the beds is at the least one meter")</f>
        <v>4. Space between the beds is at the least one meter</v>
      </c>
      <c r="D166" s="39" t="str">
        <f>IFERROR(__xludf.DUMMYFUNCTION("""COMPUTED_VALUE"""),"")</f>
        <v/>
      </c>
      <c r="E166" s="39" t="str">
        <f>IFERROR(__xludf.DUMMYFUNCTION("""COMPUTED_VALUE"""),"")</f>
        <v/>
      </c>
      <c r="F166" s="39">
        <f>IFERROR(__xludf.DUMMYFUNCTION("""COMPUTED_VALUE"""),166.0)</f>
        <v>166</v>
      </c>
      <c r="G166" s="39">
        <f>IFERROR(__xludf.DUMMYFUNCTION("""COMPUTED_VALUE"""),0.25)</f>
        <v>0.25</v>
      </c>
      <c r="H166" s="39">
        <f>IFERROR(__xludf.DUMMYFUNCTION("""COMPUTED_VALUE"""),11.0)</f>
        <v>11</v>
      </c>
      <c r="I166" s="39" t="str">
        <f>IFERROR(__xludf.DUMMYFUNCTION("""COMPUTED_VALUE"""),"")</f>
        <v/>
      </c>
      <c r="J166" s="39" t="str">
        <f>IFERROR(__xludf.DUMMYFUNCTION("""COMPUTED_VALUE"""),"")</f>
        <v/>
      </c>
      <c r="K166" s="39" t="b">
        <f>IFERROR(__xludf.DUMMYFUNCTION("""COMPUTED_VALUE"""),TRUE)</f>
        <v>1</v>
      </c>
      <c r="L166" s="37" t="str">
        <f>IFERROR(__xludf.DUMMYFUNCTION("""COMPUTED_VALUE"""),"")</f>
        <v/>
      </c>
      <c r="M166" s="37" t="str">
        <f>IFERROR(__xludf.DUMMYFUNCTION("""COMPUTED_VALUE"""),"")</f>
        <v/>
      </c>
      <c r="N166" s="40" t="str">
        <f>IFERROR(__xludf.DUMMYFUNCTION("""COMPUTED_VALUE"""),"")</f>
        <v/>
      </c>
      <c r="O166" s="39" t="str">
        <f>IFERROR(__xludf.DUMMYFUNCTION("""COMPUTED_VALUE"""),"")</f>
        <v/>
      </c>
      <c r="P166" s="39" t="str">
        <f>IFERROR(__xludf.DUMMYFUNCTION("""COMPUTED_VALUE"""),"")</f>
        <v/>
      </c>
      <c r="Q166" s="39" t="str">
        <f>IFERROR(__xludf.DUMMYFUNCTION("""COMPUTED_VALUE"""),"")</f>
        <v/>
      </c>
      <c r="R166" s="39" t="str">
        <f>IFERROR(__xludf.DUMMYFUNCTION("""COMPUTED_VALUE"""),"")</f>
        <v/>
      </c>
      <c r="S166" s="39" t="str">
        <f>IFERROR(__xludf.DUMMYFUNCTION("""COMPUTED_VALUE"""),"")</f>
        <v/>
      </c>
      <c r="T166" s="39" t="str">
        <f>IFERROR(__xludf.DUMMYFUNCTION("""COMPUTED_VALUE"""),"")</f>
        <v/>
      </c>
      <c r="U166" s="39" t="str">
        <f>IFERROR(__xludf.DUMMYFUNCTION("""COMPUTED_VALUE"""),"")</f>
        <v/>
      </c>
      <c r="V166" s="39" t="str">
        <f>IFERROR(__xludf.DUMMYFUNCTION("""COMPUTED_VALUE"""),"")</f>
        <v/>
      </c>
      <c r="W166" s="39" t="str">
        <f>IFERROR(__xludf.DUMMYFUNCTION("""COMPUTED_VALUE"""),"")</f>
        <v/>
      </c>
      <c r="X166" s="39" t="str">
        <f>IFERROR(__xludf.DUMMYFUNCTION("""COMPUTED_VALUE"""),"space_betwe")</f>
        <v>space_betwe</v>
      </c>
      <c r="Y166" s="39" t="str">
        <f>IFERROR(__xludf.DUMMYFUNCTION("""COMPUTED_VALUE"""),"Yes")</f>
        <v>Yes</v>
      </c>
      <c r="Z166" s="39" t="str">
        <f>IFERROR(__xludf.DUMMYFUNCTION("""COMPUTED_VALUE"""),"yes0p25_no0")</f>
        <v>yes0p25_no0</v>
      </c>
      <c r="AA166" s="39" t="str">
        <f>IFERROR(__xludf.DUMMYFUNCTION("""COMPUTED_VALUE"""),"yes0p25no00")</f>
        <v>yes0p25no00</v>
      </c>
      <c r="AB166" s="39" t="str">
        <f>IFERROR(__xludf.DUMMYFUNCTION("""COMPUTED_VALUE"""),"NUMBER")</f>
        <v>NUMBER</v>
      </c>
      <c r="AC166" s="39" t="str">
        <f>IFERROR(__xludf.DUMMYFUNCTION("""COMPUTED_VALUE"""),"")</f>
        <v/>
      </c>
      <c r="AD166" s="39" t="str">
        <f>IFERROR(__xludf.DUMMYFUNCTION("""COMPUTED_VALUE"""),"NUMBER")</f>
        <v>NUMBER</v>
      </c>
      <c r="AE166" s="39" t="str">
        <f>IFERROR(__xludf.DUMMYFUNCTION("""COMPUTED_VALUE"""),"SUM")</f>
        <v>SUM</v>
      </c>
      <c r="AF166" s="39" t="b">
        <f>IFERROR(__xludf.DUMMYFUNCTION("""COMPUTED_VALUE"""),TRUE)</f>
        <v>1</v>
      </c>
      <c r="AG166" s="39" t="str">
        <f>IFERROR(__xludf.DUMMYFUNCTION("""COMPUTED_VALUE"""),"")</f>
        <v/>
      </c>
      <c r="AH166" s="39"/>
      <c r="AI166" s="39"/>
      <c r="AJ166" s="39"/>
      <c r="AK166" s="39"/>
      <c r="AL166" s="39"/>
      <c r="AM166" s="39"/>
      <c r="AN166" s="39"/>
    </row>
    <row r="167" outlineLevel="1">
      <c r="A167" s="39" t="str">
        <f>IFERROR(__xludf.DUMMYFUNCTION("""COMPUTED_VALUE"""),"select_one yes0p25_no0")</f>
        <v>select_one yes0p25_no0</v>
      </c>
      <c r="B167" s="39" t="str">
        <f>IFERROR(__xludf.DUMMYFUNCTION("""COMPUTED_VALUE"""),"DrinkiWater")</f>
        <v>DrinkiWater</v>
      </c>
      <c r="C167" s="39" t="str">
        <f>IFERROR(__xludf.DUMMYFUNCTION("""COMPUTED_VALUE"""),"5. Each ward has access to drinking water")</f>
        <v>5. Each ward has access to drinking water</v>
      </c>
      <c r="D167" s="39" t="str">
        <f>IFERROR(__xludf.DUMMYFUNCTION("""COMPUTED_VALUE"""),"")</f>
        <v/>
      </c>
      <c r="E167" s="39" t="str">
        <f>IFERROR(__xludf.DUMMYFUNCTION("""COMPUTED_VALUE"""),"")</f>
        <v/>
      </c>
      <c r="F167" s="39">
        <f>IFERROR(__xludf.DUMMYFUNCTION("""COMPUTED_VALUE"""),167.0)</f>
        <v>167</v>
      </c>
      <c r="G167" s="39">
        <f>IFERROR(__xludf.DUMMYFUNCTION("""COMPUTED_VALUE"""),0.25)</f>
        <v>0.25</v>
      </c>
      <c r="H167" s="39">
        <f>IFERROR(__xludf.DUMMYFUNCTION("""COMPUTED_VALUE"""),11.0)</f>
        <v>11</v>
      </c>
      <c r="I167" s="39" t="str">
        <f>IFERROR(__xludf.DUMMYFUNCTION("""COMPUTED_VALUE"""),"")</f>
        <v/>
      </c>
      <c r="J167" s="39" t="str">
        <f>IFERROR(__xludf.DUMMYFUNCTION("""COMPUTED_VALUE"""),"")</f>
        <v/>
      </c>
      <c r="K167" s="39" t="b">
        <f>IFERROR(__xludf.DUMMYFUNCTION("""COMPUTED_VALUE"""),TRUE)</f>
        <v>1</v>
      </c>
      <c r="L167" s="37" t="str">
        <f>IFERROR(__xludf.DUMMYFUNCTION("""COMPUTED_VALUE"""),"")</f>
        <v/>
      </c>
      <c r="M167" s="37" t="str">
        <f>IFERROR(__xludf.DUMMYFUNCTION("""COMPUTED_VALUE"""),"")</f>
        <v/>
      </c>
      <c r="N167" s="40" t="str">
        <f>IFERROR(__xludf.DUMMYFUNCTION("""COMPUTED_VALUE"""),"")</f>
        <v/>
      </c>
      <c r="O167" s="39" t="str">
        <f>IFERROR(__xludf.DUMMYFUNCTION("""COMPUTED_VALUE"""),"")</f>
        <v/>
      </c>
      <c r="P167" s="39" t="str">
        <f>IFERROR(__xludf.DUMMYFUNCTION("""COMPUTED_VALUE"""),"")</f>
        <v/>
      </c>
      <c r="Q167" s="39" t="str">
        <f>IFERROR(__xludf.DUMMYFUNCTION("""COMPUTED_VALUE"""),"")</f>
        <v/>
      </c>
      <c r="R167" s="39" t="str">
        <f>IFERROR(__xludf.DUMMYFUNCTION("""COMPUTED_VALUE"""),"")</f>
        <v/>
      </c>
      <c r="S167" s="39" t="str">
        <f>IFERROR(__xludf.DUMMYFUNCTION("""COMPUTED_VALUE"""),"")</f>
        <v/>
      </c>
      <c r="T167" s="39" t="str">
        <f>IFERROR(__xludf.DUMMYFUNCTION("""COMPUTED_VALUE"""),"")</f>
        <v/>
      </c>
      <c r="U167" s="39" t="str">
        <f>IFERROR(__xludf.DUMMYFUNCTION("""COMPUTED_VALUE"""),"")</f>
        <v/>
      </c>
      <c r="V167" s="39" t="str">
        <f>IFERROR(__xludf.DUMMYFUNCTION("""COMPUTED_VALUE"""),"")</f>
        <v/>
      </c>
      <c r="W167" s="39" t="str">
        <f>IFERROR(__xludf.DUMMYFUNCTION("""COMPUTED_VALUE"""),"")</f>
        <v/>
      </c>
      <c r="X167" s="39" t="str">
        <f>IFERROR(__xludf.DUMMYFUNCTION("""COMPUTED_VALUE"""),"each_ward_h")</f>
        <v>each_ward_h</v>
      </c>
      <c r="Y167" s="39" t="str">
        <f>IFERROR(__xludf.DUMMYFUNCTION("""COMPUTED_VALUE"""),"Yes")</f>
        <v>Yes</v>
      </c>
      <c r="Z167" s="39" t="str">
        <f>IFERROR(__xludf.DUMMYFUNCTION("""COMPUTED_VALUE"""),"yes0p25_no0")</f>
        <v>yes0p25_no0</v>
      </c>
      <c r="AA167" s="39" t="str">
        <f>IFERROR(__xludf.DUMMYFUNCTION("""COMPUTED_VALUE"""),"yes0p25no00")</f>
        <v>yes0p25no00</v>
      </c>
      <c r="AB167" s="39" t="str">
        <f>IFERROR(__xludf.DUMMYFUNCTION("""COMPUTED_VALUE"""),"NUMBER")</f>
        <v>NUMBER</v>
      </c>
      <c r="AC167" s="39" t="str">
        <f>IFERROR(__xludf.DUMMYFUNCTION("""COMPUTED_VALUE"""),"")</f>
        <v/>
      </c>
      <c r="AD167" s="39" t="str">
        <f>IFERROR(__xludf.DUMMYFUNCTION("""COMPUTED_VALUE"""),"NUMBER")</f>
        <v>NUMBER</v>
      </c>
      <c r="AE167" s="39" t="str">
        <f>IFERROR(__xludf.DUMMYFUNCTION("""COMPUTED_VALUE"""),"SUM")</f>
        <v>SUM</v>
      </c>
      <c r="AF167" s="39" t="b">
        <f>IFERROR(__xludf.DUMMYFUNCTION("""COMPUTED_VALUE"""),TRUE)</f>
        <v>1</v>
      </c>
      <c r="AG167" s="39" t="str">
        <f>IFERROR(__xludf.DUMMYFUNCTION("""COMPUTED_VALUE"""),"")</f>
        <v/>
      </c>
      <c r="AH167" s="39"/>
      <c r="AI167" s="39"/>
      <c r="AJ167" s="39"/>
      <c r="AK167" s="39"/>
      <c r="AL167" s="39"/>
      <c r="AM167" s="39"/>
      <c r="AN167" s="39"/>
    </row>
    <row r="168" outlineLevel="1">
      <c r="A168" s="39" t="str">
        <f>IFERROR(__xludf.DUMMYFUNCTION("""COMPUTED_VALUE"""),"select_one yes1_no0")</f>
        <v>select_one yes1_no0</v>
      </c>
      <c r="B168" s="39" t="str">
        <f>IFERROR(__xludf.DUMMYFUNCTION("""COMPUTED_VALUE"""),"RunWaterCle")</f>
        <v>RunWaterCle</v>
      </c>
      <c r="C168" s="39" t="str">
        <f>IFERROR(__xludf.DUMMYFUNCTION("""COMPUTED_VALUE"""),"6. Each ward has running water or water dispenser with water, soap and a clean towel")</f>
        <v>6. Each ward has running water or water dispenser with water, soap and a clean towel</v>
      </c>
      <c r="D168" s="39" t="str">
        <f>IFERROR(__xludf.DUMMYFUNCTION("""COMPUTED_VALUE"""),"")</f>
        <v/>
      </c>
      <c r="E168" s="39" t="str">
        <f>IFERROR(__xludf.DUMMYFUNCTION("""COMPUTED_VALUE"""),"")</f>
        <v/>
      </c>
      <c r="F168" s="39">
        <f>IFERROR(__xludf.DUMMYFUNCTION("""COMPUTED_VALUE"""),168.0)</f>
        <v>168</v>
      </c>
      <c r="G168" s="39">
        <f>IFERROR(__xludf.DUMMYFUNCTION("""COMPUTED_VALUE"""),1.0)</f>
        <v>1</v>
      </c>
      <c r="H168" s="39">
        <f>IFERROR(__xludf.DUMMYFUNCTION("""COMPUTED_VALUE"""),11.0)</f>
        <v>11</v>
      </c>
      <c r="I168" s="39" t="str">
        <f>IFERROR(__xludf.DUMMYFUNCTION("""COMPUTED_VALUE"""),"")</f>
        <v/>
      </c>
      <c r="J168" s="39" t="str">
        <f>IFERROR(__xludf.DUMMYFUNCTION("""COMPUTED_VALUE"""),"")</f>
        <v/>
      </c>
      <c r="K168" s="39" t="b">
        <f>IFERROR(__xludf.DUMMYFUNCTION("""COMPUTED_VALUE"""),TRUE)</f>
        <v>1</v>
      </c>
      <c r="L168" s="37" t="str">
        <f>IFERROR(__xludf.DUMMYFUNCTION("""COMPUTED_VALUE"""),"")</f>
        <v/>
      </c>
      <c r="M168" s="37" t="str">
        <f>IFERROR(__xludf.DUMMYFUNCTION("""COMPUTED_VALUE"""),"")</f>
        <v/>
      </c>
      <c r="N168" s="40" t="str">
        <f>IFERROR(__xludf.DUMMYFUNCTION("""COMPUTED_VALUE"""),"")</f>
        <v/>
      </c>
      <c r="O168" s="39" t="str">
        <f>IFERROR(__xludf.DUMMYFUNCTION("""COMPUTED_VALUE"""),"")</f>
        <v/>
      </c>
      <c r="P168" s="39" t="str">
        <f>IFERROR(__xludf.DUMMYFUNCTION("""COMPUTED_VALUE"""),"")</f>
        <v/>
      </c>
      <c r="Q168" s="39" t="str">
        <f>IFERROR(__xludf.DUMMYFUNCTION("""COMPUTED_VALUE"""),"")</f>
        <v/>
      </c>
      <c r="R168" s="39" t="str">
        <f>IFERROR(__xludf.DUMMYFUNCTION("""COMPUTED_VALUE"""),"")</f>
        <v/>
      </c>
      <c r="S168" s="39" t="str">
        <f>IFERROR(__xludf.DUMMYFUNCTION("""COMPUTED_VALUE"""),"")</f>
        <v/>
      </c>
      <c r="T168" s="39" t="str">
        <f>IFERROR(__xludf.DUMMYFUNCTION("""COMPUTED_VALUE"""),"")</f>
        <v/>
      </c>
      <c r="U168" s="39" t="str">
        <f>IFERROR(__xludf.DUMMYFUNCTION("""COMPUTED_VALUE"""),"")</f>
        <v/>
      </c>
      <c r="V168" s="39" t="str">
        <f>IFERROR(__xludf.DUMMYFUNCTION("""COMPUTED_VALUE"""),"")</f>
        <v/>
      </c>
      <c r="W168" s="39" t="str">
        <f>IFERROR(__xludf.DUMMYFUNCTION("""COMPUTED_VALUE"""),"")</f>
        <v/>
      </c>
      <c r="X168" s="39" t="str">
        <f>IFERROR(__xludf.DUMMYFUNCTION("""COMPUTED_VALUE"""),"each_ward_h")</f>
        <v>each_ward_h</v>
      </c>
      <c r="Y168" s="39" t="str">
        <f>IFERROR(__xludf.DUMMYFUNCTION("""COMPUTED_VALUE"""),"Yes")</f>
        <v>Yes</v>
      </c>
      <c r="Z168" s="39" t="str">
        <f>IFERROR(__xludf.DUMMYFUNCTION("""COMPUTED_VALUE"""),"yes1_no0")</f>
        <v>yes1_no0</v>
      </c>
      <c r="AA168" s="39" t="str">
        <f>IFERROR(__xludf.DUMMYFUNCTION("""COMPUTED_VALUE"""),"yes1no00000")</f>
        <v>yes1no00000</v>
      </c>
      <c r="AB168" s="39" t="str">
        <f>IFERROR(__xludf.DUMMYFUNCTION("""COMPUTED_VALUE"""),"INTEGER_ZERO_OR_POSITIVE")</f>
        <v>INTEGER_ZERO_OR_POSITIVE</v>
      </c>
      <c r="AC168" s="39" t="str">
        <f>IFERROR(__xludf.DUMMYFUNCTION("""COMPUTED_VALUE"""),"")</f>
        <v/>
      </c>
      <c r="AD168" s="39" t="str">
        <f>IFERROR(__xludf.DUMMYFUNCTION("""COMPUTED_VALUE"""),"INTEGER_ZERO_OR_POSITIVE")</f>
        <v>INTEGER_ZERO_OR_POSITIVE</v>
      </c>
      <c r="AE168" s="39" t="str">
        <f>IFERROR(__xludf.DUMMYFUNCTION("""COMPUTED_VALUE"""),"SUM")</f>
        <v>SUM</v>
      </c>
      <c r="AF168" s="39" t="b">
        <f>IFERROR(__xludf.DUMMYFUNCTION("""COMPUTED_VALUE"""),TRUE)</f>
        <v>1</v>
      </c>
      <c r="AG168" s="39" t="str">
        <f>IFERROR(__xludf.DUMMYFUNCTION("""COMPUTED_VALUE"""),"")</f>
        <v/>
      </c>
      <c r="AH168" s="39"/>
      <c r="AI168" s="39"/>
      <c r="AJ168" s="39"/>
      <c r="AK168" s="39"/>
      <c r="AL168" s="39"/>
      <c r="AM168" s="39"/>
      <c r="AN168" s="39"/>
    </row>
    <row r="169" outlineLevel="1">
      <c r="A169" s="39" t="str">
        <f>IFERROR(__xludf.DUMMYFUNCTION("""COMPUTED_VALUE"""),"end_group")</f>
        <v>end_group</v>
      </c>
      <c r="B169" s="39" t="str">
        <f>IFERROR(__xludf.DUMMYFUNCTION("""COMPUTED_VALUE"""),"")</f>
        <v/>
      </c>
      <c r="C169" s="39" t="str">
        <f>IFERROR(__xludf.DUMMYFUNCTION("""COMPUTED_VALUE"""),"")</f>
        <v/>
      </c>
      <c r="D169" s="39" t="str">
        <f>IFERROR(__xludf.DUMMYFUNCTION("""COMPUTED_VALUE"""),"")</f>
        <v/>
      </c>
      <c r="E169" s="39" t="str">
        <f>IFERROR(__xludf.DUMMYFUNCTION("""COMPUTED_VALUE"""),"")</f>
        <v/>
      </c>
      <c r="F169" s="39">
        <f>IFERROR(__xludf.DUMMYFUNCTION("""COMPUTED_VALUE"""),169.0)</f>
        <v>169</v>
      </c>
      <c r="G169" s="39" t="str">
        <f>IFERROR(__xludf.DUMMYFUNCTION("""COMPUTED_VALUE"""),"")</f>
        <v/>
      </c>
      <c r="H169" s="39" t="str">
        <f>IFERROR(__xludf.DUMMYFUNCTION("""COMPUTED_VALUE"""),"")</f>
        <v/>
      </c>
      <c r="I169" s="39" t="str">
        <f>IFERROR(__xludf.DUMMYFUNCTION("""COMPUTED_VALUE"""),"")</f>
        <v/>
      </c>
      <c r="J169" s="39" t="str">
        <f>IFERROR(__xludf.DUMMYFUNCTION("""COMPUTED_VALUE"""),"")</f>
        <v/>
      </c>
      <c r="K169" s="39" t="str">
        <f>IFERROR(__xludf.DUMMYFUNCTION("""COMPUTED_VALUE"""),"")</f>
        <v/>
      </c>
      <c r="L169" s="37" t="str">
        <f>IFERROR(__xludf.DUMMYFUNCTION("""COMPUTED_VALUE"""),"")</f>
        <v/>
      </c>
      <c r="M169" s="37" t="str">
        <f>IFERROR(__xludf.DUMMYFUNCTION("""COMPUTED_VALUE"""),"")</f>
        <v/>
      </c>
      <c r="N169" s="40" t="str">
        <f>IFERROR(__xludf.DUMMYFUNCTION("""COMPUTED_VALUE"""),"")</f>
        <v/>
      </c>
      <c r="O169" s="39" t="str">
        <f>IFERROR(__xludf.DUMMYFUNCTION("""COMPUTED_VALUE"""),"")</f>
        <v/>
      </c>
      <c r="P169" s="39" t="str">
        <f>IFERROR(__xludf.DUMMYFUNCTION("""COMPUTED_VALUE"""),"")</f>
        <v/>
      </c>
      <c r="Q169" s="39" t="str">
        <f>IFERROR(__xludf.DUMMYFUNCTION("""COMPUTED_VALUE"""),"")</f>
        <v/>
      </c>
      <c r="R169" s="39" t="str">
        <f>IFERROR(__xludf.DUMMYFUNCTION("""COMPUTED_VALUE"""),"")</f>
        <v/>
      </c>
      <c r="S169" s="39" t="str">
        <f>IFERROR(__xludf.DUMMYFUNCTION("""COMPUTED_VALUE"""),"")</f>
        <v/>
      </c>
      <c r="T169" s="39" t="str">
        <f>IFERROR(__xludf.DUMMYFUNCTION("""COMPUTED_VALUE"""),"")</f>
        <v/>
      </c>
      <c r="U169" s="39" t="str">
        <f>IFERROR(__xludf.DUMMYFUNCTION("""COMPUTED_VALUE"""),"")</f>
        <v/>
      </c>
      <c r="V169" s="39" t="str">
        <f>IFERROR(__xludf.DUMMYFUNCTION("""COMPUTED_VALUE"""),"")</f>
        <v/>
      </c>
      <c r="W169" s="39" t="str">
        <f>IFERROR(__xludf.DUMMYFUNCTION("""COMPUTED_VALUE"""),"")</f>
        <v/>
      </c>
      <c r="X169" s="39" t="str">
        <f>IFERROR(__xludf.DUMMYFUNCTION("""COMPUTED_VALUE"""),"")</f>
        <v/>
      </c>
      <c r="Y169" s="39" t="str">
        <f>IFERROR(__xludf.DUMMYFUNCTION("""COMPUTED_VALUE"""),"No")</f>
        <v>No</v>
      </c>
      <c r="Z169" s="39" t="str">
        <f>IFERROR(__xludf.DUMMYFUNCTION("""COMPUTED_VALUE"""),"")</f>
        <v/>
      </c>
      <c r="AA169" s="39" t="str">
        <f>IFERROR(__xludf.DUMMYFUNCTION("""COMPUTED_VALUE"""),"")</f>
        <v/>
      </c>
      <c r="AB169" s="39" t="str">
        <f>IFERROR(__xludf.DUMMYFUNCTION("""COMPUTED_VALUE"""),"")</f>
        <v/>
      </c>
      <c r="AC169" s="39" t="str">
        <f>IFERROR(__xludf.DUMMYFUNCTION("""COMPUTED_VALUE"""),"")</f>
        <v/>
      </c>
      <c r="AD169" s="39" t="str">
        <f>IFERROR(__xludf.DUMMYFUNCTION("""COMPUTED_VALUE"""),"")</f>
        <v/>
      </c>
      <c r="AE169" s="39" t="str">
        <f>IFERROR(__xludf.DUMMYFUNCTION("""COMPUTED_VALUE"""),"")</f>
        <v/>
      </c>
      <c r="AF169" s="39" t="str">
        <f>IFERROR(__xludf.DUMMYFUNCTION("""COMPUTED_VALUE"""),"")</f>
        <v/>
      </c>
      <c r="AG169" s="39" t="str">
        <f>IFERROR(__xludf.DUMMYFUNCTION("""COMPUTED_VALUE"""),"")</f>
        <v/>
      </c>
      <c r="AH169" s="39"/>
      <c r="AI169" s="39"/>
      <c r="AJ169" s="39"/>
      <c r="AK169" s="39"/>
      <c r="AL169" s="39"/>
      <c r="AM169" s="39"/>
      <c r="AN169" s="39"/>
    </row>
    <row r="170" outlineLevel="1">
      <c r="A170" s="39" t="str">
        <f>IFERROR(__xludf.DUMMYFUNCTION("""COMPUTED_VALUE"""),"select_one yes0p5_no0")</f>
        <v>select_one yes0p5_no0</v>
      </c>
      <c r="B170" s="39" t="str">
        <f>IFERROR(__xludf.DUMMYFUNCTION("""COMPUTED_VALUE"""),"WardLightAv")</f>
        <v>WardLightAv</v>
      </c>
      <c r="C170" s="39" t="str">
        <f>IFERROR(__xludf.DUMMYFUNCTION("""COMPUTED_VALUE"""),"7. Light available in each ward")</f>
        <v>7. Light available in each ward</v>
      </c>
      <c r="D170" s="39" t="str">
        <f>IFERROR(__xludf.DUMMYFUNCTION("""COMPUTED_VALUE"""),"")</f>
        <v/>
      </c>
      <c r="E170" s="39" t="str">
        <f>IFERROR(__xludf.DUMMYFUNCTION("""COMPUTED_VALUE"""),"")</f>
        <v/>
      </c>
      <c r="F170" s="39">
        <f>IFERROR(__xludf.DUMMYFUNCTION("""COMPUTED_VALUE"""),170.0)</f>
        <v>170</v>
      </c>
      <c r="G170" s="39">
        <f>IFERROR(__xludf.DUMMYFUNCTION("""COMPUTED_VALUE"""),0.5)</f>
        <v>0.5</v>
      </c>
      <c r="H170" s="39">
        <f>IFERROR(__xludf.DUMMYFUNCTION("""COMPUTED_VALUE"""),11.0)</f>
        <v>11</v>
      </c>
      <c r="I170" s="39" t="str">
        <f>IFERROR(__xludf.DUMMYFUNCTION("""COMPUTED_VALUE"""),"Electricity; solar light or rechargeable battery lamp")</f>
        <v>Electricity; solar light or rechargeable battery lamp</v>
      </c>
      <c r="J170" s="39" t="str">
        <f>IFERROR(__xludf.DUMMYFUNCTION("""COMPUTED_VALUE"""),"")</f>
        <v/>
      </c>
      <c r="K170" s="39" t="b">
        <f>IFERROR(__xludf.DUMMYFUNCTION("""COMPUTED_VALUE"""),TRUE)</f>
        <v>1</v>
      </c>
      <c r="L170" s="37" t="str">
        <f>IFERROR(__xludf.DUMMYFUNCTION("""COMPUTED_VALUE"""),"")</f>
        <v/>
      </c>
      <c r="M170" s="37" t="str">
        <f>IFERROR(__xludf.DUMMYFUNCTION("""COMPUTED_VALUE"""),"")</f>
        <v/>
      </c>
      <c r="N170" s="40" t="str">
        <f>IFERROR(__xludf.DUMMYFUNCTION("""COMPUTED_VALUE"""),"")</f>
        <v/>
      </c>
      <c r="O170" s="39" t="str">
        <f>IFERROR(__xludf.DUMMYFUNCTION("""COMPUTED_VALUE"""),"")</f>
        <v/>
      </c>
      <c r="P170" s="39" t="str">
        <f>IFERROR(__xludf.DUMMYFUNCTION("""COMPUTED_VALUE"""),"")</f>
        <v/>
      </c>
      <c r="Q170" s="39" t="str">
        <f>IFERROR(__xludf.DUMMYFUNCTION("""COMPUTED_VALUE"""),"")</f>
        <v/>
      </c>
      <c r="R170" s="39" t="str">
        <f>IFERROR(__xludf.DUMMYFUNCTION("""COMPUTED_VALUE"""),"")</f>
        <v/>
      </c>
      <c r="S170" s="39" t="str">
        <f>IFERROR(__xludf.DUMMYFUNCTION("""COMPUTED_VALUE"""),"")</f>
        <v/>
      </c>
      <c r="T170" s="39" t="str">
        <f>IFERROR(__xludf.DUMMYFUNCTION("""COMPUTED_VALUE"""),"")</f>
        <v/>
      </c>
      <c r="U170" s="39" t="str">
        <f>IFERROR(__xludf.DUMMYFUNCTION("""COMPUTED_VALUE"""),"")</f>
        <v/>
      </c>
      <c r="V170" s="39" t="str">
        <f>IFERROR(__xludf.DUMMYFUNCTION("""COMPUTED_VALUE"""),"")</f>
        <v/>
      </c>
      <c r="W170" s="39" t="str">
        <f>IFERROR(__xludf.DUMMYFUNCTION("""COMPUTED_VALUE"""),"")</f>
        <v/>
      </c>
      <c r="X170" s="39" t="str">
        <f>IFERROR(__xludf.DUMMYFUNCTION("""COMPUTED_VALUE"""),"light_avail")</f>
        <v>light_avail</v>
      </c>
      <c r="Y170" s="39" t="str">
        <f>IFERROR(__xludf.DUMMYFUNCTION("""COMPUTED_VALUE"""),"Yes")</f>
        <v>Yes</v>
      </c>
      <c r="Z170" s="39" t="str">
        <f>IFERROR(__xludf.DUMMYFUNCTION("""COMPUTED_VALUE"""),"yes0p5_no0")</f>
        <v>yes0p5_no0</v>
      </c>
      <c r="AA170" s="39" t="str">
        <f>IFERROR(__xludf.DUMMYFUNCTION("""COMPUTED_VALUE"""),"yes0p5no000")</f>
        <v>yes0p5no000</v>
      </c>
      <c r="AB170" s="39" t="str">
        <f>IFERROR(__xludf.DUMMYFUNCTION("""COMPUTED_VALUE"""),"NUMBER")</f>
        <v>NUMBER</v>
      </c>
      <c r="AC170" s="39" t="str">
        <f>IFERROR(__xludf.DUMMYFUNCTION("""COMPUTED_VALUE"""),"")</f>
        <v/>
      </c>
      <c r="AD170" s="39" t="str">
        <f>IFERROR(__xludf.DUMMYFUNCTION("""COMPUTED_VALUE"""),"NUMBER")</f>
        <v>NUMBER</v>
      </c>
      <c r="AE170" s="39" t="str">
        <f>IFERROR(__xludf.DUMMYFUNCTION("""COMPUTED_VALUE"""),"SUM")</f>
        <v>SUM</v>
      </c>
      <c r="AF170" s="39" t="b">
        <f>IFERROR(__xludf.DUMMYFUNCTION("""COMPUTED_VALUE"""),TRUE)</f>
        <v>1</v>
      </c>
      <c r="AG170" s="39" t="str">
        <f>IFERROR(__xludf.DUMMYFUNCTION("""COMPUTED_VALUE"""),"")</f>
        <v/>
      </c>
      <c r="AH170" s="39"/>
      <c r="AI170" s="39"/>
      <c r="AJ170" s="39"/>
      <c r="AK170" s="39"/>
      <c r="AL170" s="39"/>
      <c r="AM170" s="39"/>
      <c r="AN170" s="39"/>
    </row>
    <row r="171">
      <c r="A171" s="56" t="str">
        <f>IFERROR(__xludf.DUMMYFUNCTION("""COMPUTED_VALUE"""),"select_one yes0p5_no0")</f>
        <v>select_one yes0p5_no0</v>
      </c>
      <c r="B171" s="56" t="str">
        <f>IFERROR(__xludf.DUMMYFUNCTION("""COMPUTED_VALUE"""),"Confidentia")</f>
        <v>Confidentia</v>
      </c>
      <c r="C171" s="56" t="str">
        <f>IFERROR(__xludf.DUMMYFUNCTION("""COMPUTED_VALUE"""),"8. Confidentiality")</f>
        <v>8. Confidentiality</v>
      </c>
      <c r="D171" s="56" t="str">
        <f>IFERROR(__xludf.DUMMYFUNCTION("""COMPUTED_VALUE"""),"")</f>
        <v/>
      </c>
      <c r="E171" s="56" t="str">
        <f>IFERROR(__xludf.DUMMYFUNCTION("""COMPUTED_VALUE"""),"")</f>
        <v/>
      </c>
      <c r="F171" s="56">
        <f>IFERROR(__xludf.DUMMYFUNCTION("""COMPUTED_VALUE"""),171.0)</f>
        <v>171</v>
      </c>
      <c r="G171" s="56">
        <f>IFERROR(__xludf.DUMMYFUNCTION("""COMPUTED_VALUE"""),0.5)</f>
        <v>0.5</v>
      </c>
      <c r="H171" s="56">
        <f>IFERROR(__xludf.DUMMYFUNCTION("""COMPUTED_VALUE"""),11.0)</f>
        <v>11</v>
      </c>
      <c r="I171" s="56" t="str">
        <f>IFERROR(__xludf.DUMMYFUNCTION("""COMPUTED_VALUE"""),"Women in separate ward from men; the inside of the wards are not visible from the outside")</f>
        <v>Women in separate ward from men; the inside of the wards are not visible from the outside</v>
      </c>
      <c r="J171" s="56" t="str">
        <f>IFERROR(__xludf.DUMMYFUNCTION("""COMPUTED_VALUE"""),"")</f>
        <v/>
      </c>
      <c r="K171" s="56" t="b">
        <f>IFERROR(__xludf.DUMMYFUNCTION("""COMPUTED_VALUE"""),TRUE)</f>
        <v>1</v>
      </c>
      <c r="L171" s="57" t="str">
        <f>IFERROR(__xludf.DUMMYFUNCTION("""COMPUTED_VALUE"""),"")</f>
        <v/>
      </c>
      <c r="M171" s="57" t="str">
        <f>IFERROR(__xludf.DUMMYFUNCTION("""COMPUTED_VALUE"""),"")</f>
        <v/>
      </c>
      <c r="N171" s="58" t="str">
        <f>IFERROR(__xludf.DUMMYFUNCTION("""COMPUTED_VALUE"""),"")</f>
        <v/>
      </c>
      <c r="O171" s="56" t="str">
        <f>IFERROR(__xludf.DUMMYFUNCTION("""COMPUTED_VALUE"""),"")</f>
        <v/>
      </c>
      <c r="P171" s="56" t="str">
        <f>IFERROR(__xludf.DUMMYFUNCTION("""COMPUTED_VALUE"""),"")</f>
        <v/>
      </c>
      <c r="Q171" s="56" t="str">
        <f>IFERROR(__xludf.DUMMYFUNCTION("""COMPUTED_VALUE"""),"")</f>
        <v/>
      </c>
      <c r="R171" s="56" t="str">
        <f>IFERROR(__xludf.DUMMYFUNCTION("""COMPUTED_VALUE"""),"")</f>
        <v/>
      </c>
      <c r="S171" s="56" t="str">
        <f>IFERROR(__xludf.DUMMYFUNCTION("""COMPUTED_VALUE"""),"")</f>
        <v/>
      </c>
      <c r="T171" s="56" t="str">
        <f>IFERROR(__xludf.DUMMYFUNCTION("""COMPUTED_VALUE"""),"")</f>
        <v/>
      </c>
      <c r="U171" s="56" t="str">
        <f>IFERROR(__xludf.DUMMYFUNCTION("""COMPUTED_VALUE"""),"")</f>
        <v/>
      </c>
      <c r="V171" s="56" t="str">
        <f>IFERROR(__xludf.DUMMYFUNCTION("""COMPUTED_VALUE"""),"")</f>
        <v/>
      </c>
      <c r="W171" s="56" t="str">
        <f>IFERROR(__xludf.DUMMYFUNCTION("""COMPUTED_VALUE"""),"")</f>
        <v/>
      </c>
      <c r="X171" s="56" t="str">
        <f>IFERROR(__xludf.DUMMYFUNCTION("""COMPUTED_VALUE"""),"confidentia")</f>
        <v>confidentia</v>
      </c>
      <c r="Y171" s="56" t="str">
        <f>IFERROR(__xludf.DUMMYFUNCTION("""COMPUTED_VALUE"""),"Yes")</f>
        <v>Yes</v>
      </c>
      <c r="Z171" s="56" t="str">
        <f>IFERROR(__xludf.DUMMYFUNCTION("""COMPUTED_VALUE"""),"yes0p5_no0")</f>
        <v>yes0p5_no0</v>
      </c>
      <c r="AA171" s="56" t="str">
        <f>IFERROR(__xludf.DUMMYFUNCTION("""COMPUTED_VALUE"""),"yes0p5no000")</f>
        <v>yes0p5no000</v>
      </c>
      <c r="AB171" s="56" t="str">
        <f>IFERROR(__xludf.DUMMYFUNCTION("""COMPUTED_VALUE"""),"NUMBER")</f>
        <v>NUMBER</v>
      </c>
      <c r="AC171" s="56" t="str">
        <f>IFERROR(__xludf.DUMMYFUNCTION("""COMPUTED_VALUE"""),"")</f>
        <v/>
      </c>
      <c r="AD171" s="56" t="str">
        <f>IFERROR(__xludf.DUMMYFUNCTION("""COMPUTED_VALUE"""),"NUMBER")</f>
        <v>NUMBER</v>
      </c>
      <c r="AE171" s="56" t="str">
        <f>IFERROR(__xludf.DUMMYFUNCTION("""COMPUTED_VALUE"""),"SUM")</f>
        <v>SUM</v>
      </c>
      <c r="AF171" s="56" t="b">
        <f>IFERROR(__xludf.DUMMYFUNCTION("""COMPUTED_VALUE"""),TRUE)</f>
        <v>1</v>
      </c>
      <c r="AG171" s="56" t="str">
        <f>IFERROR(__xludf.DUMMYFUNCTION("""COMPUTED_VALUE"""),"")</f>
        <v/>
      </c>
      <c r="AH171" s="56"/>
      <c r="AI171" s="56"/>
      <c r="AJ171" s="56"/>
      <c r="AK171" s="56"/>
      <c r="AL171" s="56"/>
      <c r="AM171" s="56"/>
      <c r="AN171" s="56"/>
    </row>
    <row r="172">
      <c r="A172" s="59" t="str">
        <f>IFERROR(__xludf.DUMMYFUNCTION("""COMPUTED_VALUE"""),"select_one yes0p5_no0")</f>
        <v>select_one yes0p5_no0</v>
      </c>
      <c r="B172" s="59" t="str">
        <f>IFERROR(__xludf.DUMMYFUNCTION("""COMPUTED_VALUE"""),"InPatRegist")</f>
        <v>InPatRegist</v>
      </c>
      <c r="C172" s="59" t="str">
        <f>IFERROR(__xludf.DUMMYFUNCTION("""COMPUTED_VALUE"""),"9. In patient register available and is well maintained")</f>
        <v>9. In patient register available and is well maintained</v>
      </c>
      <c r="D172" s="59" t="str">
        <f>IFERROR(__xludf.DUMMYFUNCTION("""COMPUTED_VALUE"""),"")</f>
        <v/>
      </c>
      <c r="E172" s="59" t="str">
        <f>IFERROR(__xludf.DUMMYFUNCTION("""COMPUTED_VALUE"""),"")</f>
        <v/>
      </c>
      <c r="F172" s="59">
        <f>IFERROR(__xludf.DUMMYFUNCTION("""COMPUTED_VALUE"""),172.0)</f>
        <v>172</v>
      </c>
      <c r="G172" s="59">
        <f>IFERROR(__xludf.DUMMYFUNCTION("""COMPUTED_VALUE"""),0.5)</f>
        <v>0.5</v>
      </c>
      <c r="H172" s="59">
        <f>IFERROR(__xludf.DUMMYFUNCTION("""COMPUTED_VALUE"""),11.0)</f>
        <v>11</v>
      </c>
      <c r="I172" s="59" t="str">
        <f>IFERROR(__xludf.DUMMYFUNCTION("""COMPUTED_VALUE"""),"check identity and hospital bed days")</f>
        <v>check identity and hospital bed days</v>
      </c>
      <c r="J172" s="59" t="str">
        <f>IFERROR(__xludf.DUMMYFUNCTION("""COMPUTED_VALUE"""),"")</f>
        <v/>
      </c>
      <c r="K172" s="59" t="b">
        <f>IFERROR(__xludf.DUMMYFUNCTION("""COMPUTED_VALUE"""),TRUE)</f>
        <v>1</v>
      </c>
      <c r="L172" s="57" t="str">
        <f>IFERROR(__xludf.DUMMYFUNCTION("""COMPUTED_VALUE"""),"")</f>
        <v/>
      </c>
      <c r="M172" s="57" t="str">
        <f>IFERROR(__xludf.DUMMYFUNCTION("""COMPUTED_VALUE"""),"")</f>
        <v/>
      </c>
      <c r="N172" s="60" t="str">
        <f>IFERROR(__xludf.DUMMYFUNCTION("""COMPUTED_VALUE"""),"")</f>
        <v/>
      </c>
      <c r="O172" s="59" t="str">
        <f>IFERROR(__xludf.DUMMYFUNCTION("""COMPUTED_VALUE"""),"")</f>
        <v/>
      </c>
      <c r="P172" s="59" t="str">
        <f>IFERROR(__xludf.DUMMYFUNCTION("""COMPUTED_VALUE"""),"")</f>
        <v/>
      </c>
      <c r="Q172" s="59" t="str">
        <f>IFERROR(__xludf.DUMMYFUNCTION("""COMPUTED_VALUE"""),"")</f>
        <v/>
      </c>
      <c r="R172" s="59" t="str">
        <f>IFERROR(__xludf.DUMMYFUNCTION("""COMPUTED_VALUE"""),"")</f>
        <v/>
      </c>
      <c r="S172" s="59" t="str">
        <f>IFERROR(__xludf.DUMMYFUNCTION("""COMPUTED_VALUE"""),"")</f>
        <v/>
      </c>
      <c r="T172" s="59" t="str">
        <f>IFERROR(__xludf.DUMMYFUNCTION("""COMPUTED_VALUE"""),"")</f>
        <v/>
      </c>
      <c r="U172" s="59" t="str">
        <f>IFERROR(__xludf.DUMMYFUNCTION("""COMPUTED_VALUE"""),"")</f>
        <v/>
      </c>
      <c r="V172" s="59" t="str">
        <f>IFERROR(__xludf.DUMMYFUNCTION("""COMPUTED_VALUE"""),"")</f>
        <v/>
      </c>
      <c r="W172" s="59" t="str">
        <f>IFERROR(__xludf.DUMMYFUNCTION("""COMPUTED_VALUE"""),"")</f>
        <v/>
      </c>
      <c r="X172" s="59" t="str">
        <f>IFERROR(__xludf.DUMMYFUNCTION("""COMPUTED_VALUE"""),"in_patient_")</f>
        <v>in_patient_</v>
      </c>
      <c r="Y172" s="59" t="str">
        <f>IFERROR(__xludf.DUMMYFUNCTION("""COMPUTED_VALUE"""),"Yes")</f>
        <v>Yes</v>
      </c>
      <c r="Z172" s="59" t="str">
        <f>IFERROR(__xludf.DUMMYFUNCTION("""COMPUTED_VALUE"""),"yes0p5_no0")</f>
        <v>yes0p5_no0</v>
      </c>
      <c r="AA172" s="59" t="str">
        <f>IFERROR(__xludf.DUMMYFUNCTION("""COMPUTED_VALUE"""),"yes0p5no000")</f>
        <v>yes0p5no000</v>
      </c>
      <c r="AB172" s="59" t="str">
        <f>IFERROR(__xludf.DUMMYFUNCTION("""COMPUTED_VALUE"""),"NUMBER")</f>
        <v>NUMBER</v>
      </c>
      <c r="AC172" s="59" t="str">
        <f>IFERROR(__xludf.DUMMYFUNCTION("""COMPUTED_VALUE"""),"")</f>
        <v/>
      </c>
      <c r="AD172" s="59" t="str">
        <f>IFERROR(__xludf.DUMMYFUNCTION("""COMPUTED_VALUE"""),"NUMBER")</f>
        <v>NUMBER</v>
      </c>
      <c r="AE172" s="59" t="str">
        <f>IFERROR(__xludf.DUMMYFUNCTION("""COMPUTED_VALUE"""),"SUM")</f>
        <v>SUM</v>
      </c>
      <c r="AF172" s="59" t="b">
        <f>IFERROR(__xludf.DUMMYFUNCTION("""COMPUTED_VALUE"""),TRUE)</f>
        <v>1</v>
      </c>
      <c r="AG172" s="59" t="str">
        <f>IFERROR(__xludf.DUMMYFUNCTION("""COMPUTED_VALUE"""),"")</f>
        <v/>
      </c>
      <c r="AH172" s="59"/>
      <c r="AI172" s="59"/>
      <c r="AJ172" s="59"/>
      <c r="AK172" s="59"/>
      <c r="AL172" s="59"/>
      <c r="AM172" s="59"/>
      <c r="AN172" s="59"/>
    </row>
    <row r="173" outlineLevel="1">
      <c r="A173" s="39" t="str">
        <f>IFERROR(__xludf.DUMMYFUNCTION("""COMPUTED_VALUE"""),"select_one yes1_no0")</f>
        <v>select_one yes1_no0</v>
      </c>
      <c r="B173" s="39" t="str">
        <f>IFERROR(__xludf.DUMMYFUNCTION("""COMPUTED_VALUE"""),"RecFormHosp")</f>
        <v>RecFormHosp</v>
      </c>
      <c r="C173" s="39" t="str">
        <f>IFERROR(__xludf.DUMMYFUNCTION("""COMPUTED_VALUE"""),"10. Recording forms for hospitalizations available and well filled and well stored")</f>
        <v>10. Recording forms for hospitalizations available and well filled and well stored</v>
      </c>
      <c r="D173" s="39" t="str">
        <f>IFERROR(__xludf.DUMMYFUNCTION("""COMPUTED_VALUE"""),"")</f>
        <v/>
      </c>
      <c r="E173" s="39" t="str">
        <f>IFERROR(__xludf.DUMMYFUNCTION("""COMPUTED_VALUE"""),"")</f>
        <v/>
      </c>
      <c r="F173" s="39">
        <f>IFERROR(__xludf.DUMMYFUNCTION("""COMPUTED_VALUE"""),173.0)</f>
        <v>173</v>
      </c>
      <c r="G173" s="39">
        <f>IFERROR(__xludf.DUMMYFUNCTION("""COMPUTED_VALUE"""),1.0)</f>
        <v>1</v>
      </c>
      <c r="H173" s="39">
        <f>IFERROR(__xludf.DUMMYFUNCTION("""COMPUTED_VALUE"""),11.0)</f>
        <v>11</v>
      </c>
      <c r="I173" s="39" t="str">
        <f>IFERROR(__xludf.DUMMYFUNCTION("""COMPUTED_VALUE"""),"At least 10 blanks; supervisor verifies 5 filled forms
Weight, temperature, and eventual laboratory exams recorded			
Treatment monitoring checked			
")</f>
        <v>At least 10 blanks; supervisor verifies 5 filled forms
Weight, temperature, and eventual laboratory exams recorded			
Treatment monitoring checked			
</v>
      </c>
      <c r="J173" s="39" t="str">
        <f>IFERROR(__xludf.DUMMYFUNCTION("""COMPUTED_VALUE"""),"")</f>
        <v/>
      </c>
      <c r="K173" s="39" t="b">
        <f>IFERROR(__xludf.DUMMYFUNCTION("""COMPUTED_VALUE"""),TRUE)</f>
        <v>1</v>
      </c>
      <c r="L173" s="37" t="str">
        <f>IFERROR(__xludf.DUMMYFUNCTION("""COMPUTED_VALUE"""),"")</f>
        <v/>
      </c>
      <c r="M173" s="37" t="str">
        <f>IFERROR(__xludf.DUMMYFUNCTION("""COMPUTED_VALUE"""),"")</f>
        <v/>
      </c>
      <c r="N173" s="40" t="str">
        <f>IFERROR(__xludf.DUMMYFUNCTION("""COMPUTED_VALUE"""),"")</f>
        <v/>
      </c>
      <c r="O173" s="39" t="str">
        <f>IFERROR(__xludf.DUMMYFUNCTION("""COMPUTED_VALUE"""),"")</f>
        <v/>
      </c>
      <c r="P173" s="39" t="str">
        <f>IFERROR(__xludf.DUMMYFUNCTION("""COMPUTED_VALUE"""),"")</f>
        <v/>
      </c>
      <c r="Q173" s="39" t="str">
        <f>IFERROR(__xludf.DUMMYFUNCTION("""COMPUTED_VALUE"""),"")</f>
        <v/>
      </c>
      <c r="R173" s="39" t="str">
        <f>IFERROR(__xludf.DUMMYFUNCTION("""COMPUTED_VALUE"""),"")</f>
        <v/>
      </c>
      <c r="S173" s="39" t="str">
        <f>IFERROR(__xludf.DUMMYFUNCTION("""COMPUTED_VALUE"""),"")</f>
        <v/>
      </c>
      <c r="T173" s="39" t="str">
        <f>IFERROR(__xludf.DUMMYFUNCTION("""COMPUTED_VALUE"""),"")</f>
        <v/>
      </c>
      <c r="U173" s="39" t="str">
        <f>IFERROR(__xludf.DUMMYFUNCTION("""COMPUTED_VALUE"""),"")</f>
        <v/>
      </c>
      <c r="V173" s="39" t="str">
        <f>IFERROR(__xludf.DUMMYFUNCTION("""COMPUTED_VALUE"""),"")</f>
        <v/>
      </c>
      <c r="W173" s="39" t="str">
        <f>IFERROR(__xludf.DUMMYFUNCTION("""COMPUTED_VALUE"""),"")</f>
        <v/>
      </c>
      <c r="X173" s="39" t="str">
        <f>IFERROR(__xludf.DUMMYFUNCTION("""COMPUTED_VALUE"""),"recording_f")</f>
        <v>recording_f</v>
      </c>
      <c r="Y173" s="39" t="str">
        <f>IFERROR(__xludf.DUMMYFUNCTION("""COMPUTED_VALUE"""),"Yes")</f>
        <v>Yes</v>
      </c>
      <c r="Z173" s="39" t="str">
        <f>IFERROR(__xludf.DUMMYFUNCTION("""COMPUTED_VALUE"""),"yes1_no0")</f>
        <v>yes1_no0</v>
      </c>
      <c r="AA173" s="39" t="str">
        <f>IFERROR(__xludf.DUMMYFUNCTION("""COMPUTED_VALUE"""),"yes1no00000")</f>
        <v>yes1no00000</v>
      </c>
      <c r="AB173" s="39" t="str">
        <f>IFERROR(__xludf.DUMMYFUNCTION("""COMPUTED_VALUE"""),"INTEGER_ZERO_OR_POSITIVE")</f>
        <v>INTEGER_ZERO_OR_POSITIVE</v>
      </c>
      <c r="AC173" s="39" t="str">
        <f>IFERROR(__xludf.DUMMYFUNCTION("""COMPUTED_VALUE"""),"")</f>
        <v/>
      </c>
      <c r="AD173" s="39" t="str">
        <f>IFERROR(__xludf.DUMMYFUNCTION("""COMPUTED_VALUE"""),"INTEGER_ZERO_OR_POSITIVE")</f>
        <v>INTEGER_ZERO_OR_POSITIVE</v>
      </c>
      <c r="AE173" s="39" t="str">
        <f>IFERROR(__xludf.DUMMYFUNCTION("""COMPUTED_VALUE"""),"SUM")</f>
        <v>SUM</v>
      </c>
      <c r="AF173" s="39" t="b">
        <f>IFERROR(__xludf.DUMMYFUNCTION("""COMPUTED_VALUE"""),TRUE)</f>
        <v>1</v>
      </c>
      <c r="AG173" s="39" t="str">
        <f>IFERROR(__xludf.DUMMYFUNCTION("""COMPUTED_VALUE"""),"")</f>
        <v/>
      </c>
      <c r="AH173" s="39"/>
      <c r="AI173" s="39"/>
      <c r="AJ173" s="39"/>
      <c r="AK173" s="39"/>
      <c r="AL173" s="39"/>
      <c r="AM173" s="39"/>
      <c r="AN173" s="39"/>
    </row>
    <row r="174" outlineLevel="1">
      <c r="A174" s="39" t="str">
        <f>IFERROR(__xludf.DUMMYFUNCTION("""COMPUTED_VALUE"""),"calculate")</f>
        <v>calculate</v>
      </c>
      <c r="B174" s="39" t="str">
        <f>IFERROR(__xludf.DUMMYFUNCTION("""COMPUTED_VALUE"""),"InPatScore0")</f>
        <v>InPatScore0</v>
      </c>
      <c r="C174" s="39" t="str">
        <f>IFERROR(__xludf.DUMMYFUNCTION("""COMPUTED_VALUE"""),"In patient total")</f>
        <v>In patient total</v>
      </c>
      <c r="D174" s="39" t="str">
        <f>IFERROR(__xludf.DUMMYFUNCTION("""COMPUTED_VALUE"""),"")</f>
        <v/>
      </c>
      <c r="E174" s="39" t="str">
        <f>IFERROR(__xludf.DUMMYFUNCTION("""COMPUTED_VALUE"""),"")</f>
        <v/>
      </c>
      <c r="F174" s="39">
        <f>IFERROR(__xludf.DUMMYFUNCTION("""COMPUTED_VALUE"""),174.0)</f>
        <v>174</v>
      </c>
      <c r="G174" s="39" t="str">
        <f>IFERROR(__xludf.DUMMYFUNCTION("""COMPUTED_VALUE"""),"")</f>
        <v/>
      </c>
      <c r="H174" s="39">
        <f>IFERROR(__xludf.DUMMYFUNCTION("""COMPUTED_VALUE"""),11.0)</f>
        <v>11</v>
      </c>
      <c r="I174" s="39" t="str">
        <f>IFERROR(__xludf.DUMMYFUNCTION("""COMPUTED_VALUE"""),"")</f>
        <v/>
      </c>
      <c r="J174" s="39" t="str">
        <f>IFERROR(__xludf.DUMMYFUNCTION("""COMPUTED_VALUE"""),"")</f>
        <v/>
      </c>
      <c r="K174" s="39" t="str">
        <f>IFERROR(__xludf.DUMMYFUNCTION("""COMPUTED_VALUE"""),"")</f>
        <v/>
      </c>
      <c r="L174" s="37" t="str">
        <f>IFERROR(__xludf.DUMMYFUNCTION("""COMPUTED_VALUE"""),"163-166")</f>
        <v>163-166</v>
      </c>
      <c r="M174" s="47" t="str">
        <f>IFERROR(__xludf.DUMMYFUNCTION("""COMPUTED_VALUE"""),"160,161,168,169,170,171")</f>
        <v>160,161,168,169,170,171</v>
      </c>
      <c r="N174" s="40" t="str">
        <f>IFERROR(__xludf.DUMMYFUNCTION("""COMPUTED_VALUE"""),"163,164,165,166,160,161,168,169,170,171")</f>
        <v>163,164,165,166,160,161,168,169,170,171</v>
      </c>
      <c r="O174" s="39" t="str">
        <f>IFERROR(__xludf.DUMMYFUNCTION("""COMPUTED_VALUE"""),"coalesce(${FurnitAvail},0)+coalesce(${PatComfHygi},0)+coalesce(${TCleanWards},0)+coalesce(${BedSpaceMet},0)+coalesce(${},0)+coalesce(${InPatWards0},0)+coalesce(${RunWaterCle},0)+coalesce(${},0)+coalesce(${WardLightAv},0)+coalesce(${Confidentia},0)")</f>
        <v>coalesce(${FurnitAvail},0)+coalesce(${PatComfHygi},0)+coalesce(${TCleanWards},0)+coalesce(${BedSpaceMet},0)+coalesce(${},0)+coalesce(${InPatWards0},0)+coalesce(${RunWaterCle},0)+coalesce(${},0)+coalesce(${WardLightAv},0)+coalesce(${Confidentia},0)</v>
      </c>
      <c r="P174" s="39" t="str">
        <f>IFERROR(__xludf.DUMMYFUNCTION("""COMPUTED_VALUE"""),"coalesce(${TCleanWards},0)+coalesce(${BedSpaceMet},0)+coalesce(${DrinkiWater},0)+coalesce(${RunWaterCle},0)+coalesce(${GuardDutRos},0)+coalesce(${FurnitAvail},0)+coalesce(${WardLightAv},0)+coalesce(${Confidentia},0)+coalesce(${InPatRegist},0)+coalesce(${R"&amp;"ecFormHosp},0)")</f>
        <v>coalesce(${TCleanWards},0)+coalesce(${BedSpaceMet},0)+coalesce(${DrinkiWater},0)+coalesce(${RunWaterCle},0)+coalesce(${GuardDutRos},0)+coalesce(${FurnitAvail},0)+coalesce(${WardLightAv},0)+coalesce(${Confidentia},0)+coalesce(${InPatRegist},0)+coalesce(${RecFormHosp},0)</v>
      </c>
      <c r="Q174" s="39" t="str">
        <f>IFERROR(__xludf.DUMMYFUNCTION("""COMPUTED_VALUE"""),"")</f>
        <v/>
      </c>
      <c r="R174" s="39" t="str">
        <f>IFERROR(__xludf.DUMMYFUNCTION("""COMPUTED_VALUE"""),"")</f>
        <v/>
      </c>
      <c r="S174" s="39" t="str">
        <f>IFERROR(__xludf.DUMMYFUNCTION("""COMPUTED_VALUE"""),"")</f>
        <v/>
      </c>
      <c r="T174" s="39" t="str">
        <f>IFERROR(__xludf.DUMMYFUNCTION("""COMPUTED_VALUE"""),"")</f>
        <v/>
      </c>
      <c r="U174" s="39" t="str">
        <f>IFERROR(__xludf.DUMMYFUNCTION("""COMPUTED_VALUE"""),"")</f>
        <v/>
      </c>
      <c r="V174" s="39" t="str">
        <f>IFERROR(__xludf.DUMMYFUNCTION("""COMPUTED_VALUE"""),"")</f>
        <v/>
      </c>
      <c r="W174" s="39" t="str">
        <f>IFERROR(__xludf.DUMMYFUNCTION("""COMPUTED_VALUE"""),"")</f>
        <v/>
      </c>
      <c r="X174" s="39" t="str">
        <f>IFERROR(__xludf.DUMMYFUNCTION("""COMPUTED_VALUE"""),"in_patient_")</f>
        <v>in_patient_</v>
      </c>
      <c r="Y174" s="39" t="str">
        <f>IFERROR(__xludf.DUMMYFUNCTION("""COMPUTED_VALUE"""),"Yes")</f>
        <v>Yes</v>
      </c>
      <c r="Z174" s="39" t="str">
        <f>IFERROR(__xludf.DUMMYFUNCTION("""COMPUTED_VALUE"""),"")</f>
        <v/>
      </c>
      <c r="AA174" s="39" t="str">
        <f>IFERROR(__xludf.DUMMYFUNCTION("""COMPUTED_VALUE"""),"")</f>
        <v/>
      </c>
      <c r="AB174" s="39" t="str">
        <f>IFERROR(__xludf.DUMMYFUNCTION("""COMPUTED_VALUE"""),"")</f>
        <v/>
      </c>
      <c r="AC174" s="39" t="str">
        <f>IFERROR(__xludf.DUMMYFUNCTION("""COMPUTED_VALUE"""),"NUMBER")</f>
        <v>NUMBER</v>
      </c>
      <c r="AD174" s="39" t="str">
        <f>IFERROR(__xludf.DUMMYFUNCTION("""COMPUTED_VALUE"""),"NUMBER")</f>
        <v>NUMBER</v>
      </c>
      <c r="AE174" s="39" t="str">
        <f>IFERROR(__xludf.DUMMYFUNCTION("""COMPUTED_VALUE"""),"SUM")</f>
        <v>SUM</v>
      </c>
      <c r="AF174" s="39" t="b">
        <f>IFERROR(__xludf.DUMMYFUNCTION("""COMPUTED_VALUE"""),TRUE)</f>
        <v>1</v>
      </c>
      <c r="AG174" s="39" t="str">
        <f>IFERROR(__xludf.DUMMYFUNCTION("""COMPUTED_VALUE"""),"")</f>
        <v/>
      </c>
      <c r="AH174" s="39"/>
      <c r="AI174" s="39"/>
      <c r="AJ174" s="39"/>
      <c r="AK174" s="39"/>
      <c r="AL174" s="39"/>
      <c r="AM174" s="39"/>
      <c r="AN174" s="39"/>
    </row>
    <row r="175" outlineLevel="1">
      <c r="A175" s="39" t="str">
        <f>IFERROR(__xludf.DUMMYFUNCTION("""COMPUTED_VALUE"""),"end_group")</f>
        <v>end_group</v>
      </c>
      <c r="B175" s="39" t="str">
        <f>IFERROR(__xludf.DUMMYFUNCTION("""COMPUTED_VALUE"""),"")</f>
        <v/>
      </c>
      <c r="C175" s="39" t="str">
        <f>IFERROR(__xludf.DUMMYFUNCTION("""COMPUTED_VALUE"""),"")</f>
        <v/>
      </c>
      <c r="D175" s="39" t="str">
        <f>IFERROR(__xludf.DUMMYFUNCTION("""COMPUTED_VALUE"""),"")</f>
        <v/>
      </c>
      <c r="E175" s="39" t="str">
        <f>IFERROR(__xludf.DUMMYFUNCTION("""COMPUTED_VALUE"""),"")</f>
        <v/>
      </c>
      <c r="F175" s="39">
        <f>IFERROR(__xludf.DUMMYFUNCTION("""COMPUTED_VALUE"""),175.0)</f>
        <v>175</v>
      </c>
      <c r="G175" s="39" t="str">
        <f>IFERROR(__xludf.DUMMYFUNCTION("""COMPUTED_VALUE"""),"")</f>
        <v/>
      </c>
      <c r="H175" s="39" t="str">
        <f>IFERROR(__xludf.DUMMYFUNCTION("""COMPUTED_VALUE"""),"")</f>
        <v/>
      </c>
      <c r="I175" s="39" t="str">
        <f>IFERROR(__xludf.DUMMYFUNCTION("""COMPUTED_VALUE"""),"")</f>
        <v/>
      </c>
      <c r="J175" s="39" t="str">
        <f>IFERROR(__xludf.DUMMYFUNCTION("""COMPUTED_VALUE"""),"")</f>
        <v/>
      </c>
      <c r="K175" s="39" t="str">
        <f>IFERROR(__xludf.DUMMYFUNCTION("""COMPUTED_VALUE"""),"")</f>
        <v/>
      </c>
      <c r="L175" s="37" t="str">
        <f>IFERROR(__xludf.DUMMYFUNCTION("""COMPUTED_VALUE"""),"")</f>
        <v/>
      </c>
      <c r="M175" s="37" t="str">
        <f>IFERROR(__xludf.DUMMYFUNCTION("""COMPUTED_VALUE"""),"")</f>
        <v/>
      </c>
      <c r="N175" s="40" t="str">
        <f>IFERROR(__xludf.DUMMYFUNCTION("""COMPUTED_VALUE"""),"")</f>
        <v/>
      </c>
      <c r="O175" s="39" t="str">
        <f>IFERROR(__xludf.DUMMYFUNCTION("""COMPUTED_VALUE"""),"")</f>
        <v/>
      </c>
      <c r="P175" s="39" t="str">
        <f>IFERROR(__xludf.DUMMYFUNCTION("""COMPUTED_VALUE"""),"")</f>
        <v/>
      </c>
      <c r="Q175" s="39" t="str">
        <f>IFERROR(__xludf.DUMMYFUNCTION("""COMPUTED_VALUE"""),"")</f>
        <v/>
      </c>
      <c r="R175" s="39" t="str">
        <f>IFERROR(__xludf.DUMMYFUNCTION("""COMPUTED_VALUE"""),"")</f>
        <v/>
      </c>
      <c r="S175" s="39" t="str">
        <f>IFERROR(__xludf.DUMMYFUNCTION("""COMPUTED_VALUE"""),"")</f>
        <v/>
      </c>
      <c r="T175" s="39" t="str">
        <f>IFERROR(__xludf.DUMMYFUNCTION("""COMPUTED_VALUE"""),"")</f>
        <v/>
      </c>
      <c r="U175" s="39" t="str">
        <f>IFERROR(__xludf.DUMMYFUNCTION("""COMPUTED_VALUE"""),"")</f>
        <v/>
      </c>
      <c r="V175" s="39" t="str">
        <f>IFERROR(__xludf.DUMMYFUNCTION("""COMPUTED_VALUE"""),"")</f>
        <v/>
      </c>
      <c r="W175" s="39" t="str">
        <f>IFERROR(__xludf.DUMMYFUNCTION("""COMPUTED_VALUE"""),"")</f>
        <v/>
      </c>
      <c r="X175" s="39" t="str">
        <f>IFERROR(__xludf.DUMMYFUNCTION("""COMPUTED_VALUE"""),"")</f>
        <v/>
      </c>
      <c r="Y175" s="39" t="str">
        <f>IFERROR(__xludf.DUMMYFUNCTION("""COMPUTED_VALUE"""),"No")</f>
        <v>No</v>
      </c>
      <c r="Z175" s="39" t="str">
        <f>IFERROR(__xludf.DUMMYFUNCTION("""COMPUTED_VALUE"""),"")</f>
        <v/>
      </c>
      <c r="AA175" s="39" t="str">
        <f>IFERROR(__xludf.DUMMYFUNCTION("""COMPUTED_VALUE"""),"")</f>
        <v/>
      </c>
      <c r="AB175" s="39" t="str">
        <f>IFERROR(__xludf.DUMMYFUNCTION("""COMPUTED_VALUE"""),"")</f>
        <v/>
      </c>
      <c r="AC175" s="39" t="str">
        <f>IFERROR(__xludf.DUMMYFUNCTION("""COMPUTED_VALUE"""),"")</f>
        <v/>
      </c>
      <c r="AD175" s="39" t="str">
        <f>IFERROR(__xludf.DUMMYFUNCTION("""COMPUTED_VALUE"""),"")</f>
        <v/>
      </c>
      <c r="AE175" s="39" t="str">
        <f>IFERROR(__xludf.DUMMYFUNCTION("""COMPUTED_VALUE"""),"")</f>
        <v/>
      </c>
      <c r="AF175" s="39" t="str">
        <f>IFERROR(__xludf.DUMMYFUNCTION("""COMPUTED_VALUE"""),"")</f>
        <v/>
      </c>
      <c r="AG175" s="39" t="str">
        <f>IFERROR(__xludf.DUMMYFUNCTION("""COMPUTED_VALUE"""),"")</f>
        <v/>
      </c>
      <c r="AH175" s="39"/>
      <c r="AI175" s="39"/>
      <c r="AJ175" s="39"/>
      <c r="AK175" s="39"/>
      <c r="AL175" s="39"/>
      <c r="AM175" s="39"/>
      <c r="AN175" s="39"/>
    </row>
    <row r="176" outlineLevel="1">
      <c r="A176" s="39" t="str">
        <f>IFERROR(__xludf.DUMMYFUNCTION("""COMPUTED_VALUE"""),"begin_group")</f>
        <v>begin_group</v>
      </c>
      <c r="B176" s="39" t="str">
        <f>IFERROR(__xludf.DUMMYFUNCTION("""COMPUTED_VALUE"""),"EsseDrugMan")</f>
        <v>EsseDrugMan</v>
      </c>
      <c r="C176" s="39" t="str">
        <f>IFERROR(__xludf.DUMMYFUNCTION("""COMPUTED_VALUE"""),"Section 10 Essential Drugs Management/Pharmacy")</f>
        <v>Section 10 Essential Drugs Management/Pharmacy</v>
      </c>
      <c r="D176" s="39" t="str">
        <f>IFERROR(__xludf.DUMMYFUNCTION("""COMPUTED_VALUE"""),"")</f>
        <v/>
      </c>
      <c r="E176" s="39" t="str">
        <f>IFERROR(__xludf.DUMMYFUNCTION("""COMPUTED_VALUE"""),"")</f>
        <v/>
      </c>
      <c r="F176" s="39">
        <f>IFERROR(__xludf.DUMMYFUNCTION("""COMPUTED_VALUE"""),176.0)</f>
        <v>176</v>
      </c>
      <c r="G176" s="39" t="str">
        <f>IFERROR(__xludf.DUMMYFUNCTION("""COMPUTED_VALUE"""),"")</f>
        <v/>
      </c>
      <c r="H176" s="39">
        <f>IFERROR(__xludf.DUMMYFUNCTION("""COMPUTED_VALUE"""),11.0)</f>
        <v>11</v>
      </c>
      <c r="I176" s="39" t="str">
        <f>IFERROR(__xludf.DUMMYFUNCTION("""COMPUTED_VALUE"""),"")</f>
        <v/>
      </c>
      <c r="J176" s="39" t="str">
        <f>IFERROR(__xludf.DUMMYFUNCTION("""COMPUTED_VALUE"""),"field-list")</f>
        <v>field-list</v>
      </c>
      <c r="K176" s="39" t="str">
        <f>IFERROR(__xludf.DUMMYFUNCTION("""COMPUTED_VALUE"""),"")</f>
        <v/>
      </c>
      <c r="L176" s="37" t="str">
        <f>IFERROR(__xludf.DUMMYFUNCTION("""COMPUTED_VALUE"""),"")</f>
        <v/>
      </c>
      <c r="M176" s="37" t="str">
        <f>IFERROR(__xludf.DUMMYFUNCTION("""COMPUTED_VALUE"""),"")</f>
        <v/>
      </c>
      <c r="N176" s="40" t="str">
        <f>IFERROR(__xludf.DUMMYFUNCTION("""COMPUTED_VALUE"""),"")</f>
        <v/>
      </c>
      <c r="O176" s="39" t="str">
        <f>IFERROR(__xludf.DUMMYFUNCTION("""COMPUTED_VALUE"""),"")</f>
        <v/>
      </c>
      <c r="P176" s="39" t="str">
        <f>IFERROR(__xludf.DUMMYFUNCTION("""COMPUTED_VALUE"""),"")</f>
        <v/>
      </c>
      <c r="Q176" s="39" t="str">
        <f>IFERROR(__xludf.DUMMYFUNCTION("""COMPUTED_VALUE"""),"")</f>
        <v/>
      </c>
      <c r="R176" s="39" t="str">
        <f>IFERROR(__xludf.DUMMYFUNCTION("""COMPUTED_VALUE"""),"")</f>
        <v/>
      </c>
      <c r="S176" s="39" t="str">
        <f>IFERROR(__xludf.DUMMYFUNCTION("""COMPUTED_VALUE"""),"")</f>
        <v/>
      </c>
      <c r="T176" s="39" t="str">
        <f>IFERROR(__xludf.DUMMYFUNCTION("""COMPUTED_VALUE"""),"")</f>
        <v/>
      </c>
      <c r="U176" s="39" t="str">
        <f>IFERROR(__xludf.DUMMYFUNCTION("""COMPUTED_VALUE"""),"")</f>
        <v/>
      </c>
      <c r="V176" s="39" t="str">
        <f>IFERROR(__xludf.DUMMYFUNCTION("""COMPUTED_VALUE"""),"")</f>
        <v/>
      </c>
      <c r="W176" s="39" t="str">
        <f>IFERROR(__xludf.DUMMYFUNCTION("""COMPUTED_VALUE"""),"")</f>
        <v/>
      </c>
      <c r="X176" s="39" t="str">
        <f>IFERROR(__xludf.DUMMYFUNCTION("""COMPUTED_VALUE"""),"section_10_")</f>
        <v>section_10_</v>
      </c>
      <c r="Y176" s="39" t="str">
        <f>IFERROR(__xludf.DUMMYFUNCTION("""COMPUTED_VALUE"""),"No")</f>
        <v>No</v>
      </c>
      <c r="Z176" s="39" t="str">
        <f>IFERROR(__xludf.DUMMYFUNCTION("""COMPUTED_VALUE"""),"")</f>
        <v/>
      </c>
      <c r="AA176" s="39" t="str">
        <f>IFERROR(__xludf.DUMMYFUNCTION("""COMPUTED_VALUE"""),"")</f>
        <v/>
      </c>
      <c r="AB176" s="39" t="str">
        <f>IFERROR(__xludf.DUMMYFUNCTION("""COMPUTED_VALUE"""),"")</f>
        <v/>
      </c>
      <c r="AC176" s="39" t="str">
        <f>IFERROR(__xludf.DUMMYFUNCTION("""COMPUTED_VALUE"""),"")</f>
        <v/>
      </c>
      <c r="AD176" s="39" t="str">
        <f>IFERROR(__xludf.DUMMYFUNCTION("""COMPUTED_VALUE"""),"")</f>
        <v/>
      </c>
      <c r="AE176" s="39" t="str">
        <f>IFERROR(__xludf.DUMMYFUNCTION("""COMPUTED_VALUE"""),"")</f>
        <v/>
      </c>
      <c r="AF176" s="39" t="str">
        <f>IFERROR(__xludf.DUMMYFUNCTION("""COMPUTED_VALUE"""),"")</f>
        <v/>
      </c>
      <c r="AG176" s="39" t="str">
        <f>IFERROR(__xludf.DUMMYFUNCTION("""COMPUTED_VALUE"""),"")</f>
        <v/>
      </c>
      <c r="AH176" s="39"/>
      <c r="AI176" s="39"/>
      <c r="AJ176" s="39"/>
      <c r="AK176" s="39"/>
      <c r="AL176" s="39"/>
      <c r="AM176" s="39"/>
      <c r="AN176" s="39"/>
    </row>
    <row r="177" outlineLevel="1">
      <c r="A177" s="39" t="str">
        <f>IFERROR(__xludf.DUMMYFUNCTION("""COMPUTED_VALUE"""),"select_one yes1_no0")</f>
        <v>select_one yes1_no0</v>
      </c>
      <c r="B177" s="39" t="str">
        <f>IFERROR(__xludf.DUMMYFUNCTION("""COMPUTED_VALUE"""),"PharTecAval")</f>
        <v>PharTecAval</v>
      </c>
      <c r="C177" s="39" t="str">
        <f>IFERROR(__xludf.DUMMYFUNCTION("""COMPUTED_VALUE"""),"1. The Pharmacy Technician is available")</f>
        <v>1. The Pharmacy Technician is available</v>
      </c>
      <c r="D177" s="39" t="str">
        <f>IFERROR(__xludf.DUMMYFUNCTION("""COMPUTED_VALUE"""),"")</f>
        <v/>
      </c>
      <c r="E177" s="39" t="str">
        <f>IFERROR(__xludf.DUMMYFUNCTION("""COMPUTED_VALUE"""),"")</f>
        <v/>
      </c>
      <c r="F177" s="39">
        <f>IFERROR(__xludf.DUMMYFUNCTION("""COMPUTED_VALUE"""),177.0)</f>
        <v>177</v>
      </c>
      <c r="G177" s="39">
        <f>IFERROR(__xludf.DUMMYFUNCTION("""COMPUTED_VALUE"""),1.0)</f>
        <v>1</v>
      </c>
      <c r="H177" s="39">
        <f>IFERROR(__xludf.DUMMYFUNCTION("""COMPUTED_VALUE"""),11.0)</f>
        <v>11</v>
      </c>
      <c r="I177" s="39" t="str">
        <f>IFERROR(__xludf.DUMMYFUNCTION("""COMPUTED_VALUE"""),"")</f>
        <v/>
      </c>
      <c r="J177" s="39" t="str">
        <f>IFERROR(__xludf.DUMMYFUNCTION("""COMPUTED_VALUE"""),"")</f>
        <v/>
      </c>
      <c r="K177" s="39" t="str">
        <f>IFERROR(__xludf.DUMMYFUNCTION("""COMPUTED_VALUE"""),"")</f>
        <v/>
      </c>
      <c r="L177" s="37" t="str">
        <f>IFERROR(__xludf.DUMMYFUNCTION("""COMPUTED_VALUE"""),"")</f>
        <v/>
      </c>
      <c r="M177" s="37" t="str">
        <f>IFERROR(__xludf.DUMMYFUNCTION("""COMPUTED_VALUE"""),"")</f>
        <v/>
      </c>
      <c r="N177" s="40" t="str">
        <f>IFERROR(__xludf.DUMMYFUNCTION("""COMPUTED_VALUE"""),"")</f>
        <v/>
      </c>
      <c r="O177" s="39" t="str">
        <f>IFERROR(__xludf.DUMMYFUNCTION("""COMPUTED_VALUE"""),"")</f>
        <v/>
      </c>
      <c r="P177" s="39" t="str">
        <f>IFERROR(__xludf.DUMMYFUNCTION("""COMPUTED_VALUE"""),"")</f>
        <v/>
      </c>
      <c r="Q177" s="39" t="str">
        <f>IFERROR(__xludf.DUMMYFUNCTION("""COMPUTED_VALUE"""),"")</f>
        <v/>
      </c>
      <c r="R177" s="39" t="str">
        <f>IFERROR(__xludf.DUMMYFUNCTION("""COMPUTED_VALUE"""),"")</f>
        <v/>
      </c>
      <c r="S177" s="39" t="str">
        <f>IFERROR(__xludf.DUMMYFUNCTION("""COMPUTED_VALUE"""),"")</f>
        <v/>
      </c>
      <c r="T177" s="39" t="str">
        <f>IFERROR(__xludf.DUMMYFUNCTION("""COMPUTED_VALUE"""),"")</f>
        <v/>
      </c>
      <c r="U177" s="39" t="str">
        <f>IFERROR(__xludf.DUMMYFUNCTION("""COMPUTED_VALUE"""),"")</f>
        <v/>
      </c>
      <c r="V177" s="39" t="str">
        <f>IFERROR(__xludf.DUMMYFUNCTION("""COMPUTED_VALUE"""),"")</f>
        <v/>
      </c>
      <c r="W177" s="39" t="str">
        <f>IFERROR(__xludf.DUMMYFUNCTION("""COMPUTED_VALUE"""),"")</f>
        <v/>
      </c>
      <c r="X177" s="39" t="str">
        <f>IFERROR(__xludf.DUMMYFUNCTION("""COMPUTED_VALUE"""),"the_pharmac")</f>
        <v>the_pharmac</v>
      </c>
      <c r="Y177" s="39" t="str">
        <f>IFERROR(__xludf.DUMMYFUNCTION("""COMPUTED_VALUE"""),"Yes")</f>
        <v>Yes</v>
      </c>
      <c r="Z177" s="39" t="str">
        <f>IFERROR(__xludf.DUMMYFUNCTION("""COMPUTED_VALUE"""),"yes1_no0")</f>
        <v>yes1_no0</v>
      </c>
      <c r="AA177" s="39" t="str">
        <f>IFERROR(__xludf.DUMMYFUNCTION("""COMPUTED_VALUE"""),"yes1no00000")</f>
        <v>yes1no00000</v>
      </c>
      <c r="AB177" s="39" t="str">
        <f>IFERROR(__xludf.DUMMYFUNCTION("""COMPUTED_VALUE"""),"INTEGER_ZERO_OR_POSITIVE")</f>
        <v>INTEGER_ZERO_OR_POSITIVE</v>
      </c>
      <c r="AC177" s="39" t="str">
        <f>IFERROR(__xludf.DUMMYFUNCTION("""COMPUTED_VALUE"""),"")</f>
        <v/>
      </c>
      <c r="AD177" s="39" t="str">
        <f>IFERROR(__xludf.DUMMYFUNCTION("""COMPUTED_VALUE"""),"INTEGER_ZERO_OR_POSITIVE")</f>
        <v>INTEGER_ZERO_OR_POSITIVE</v>
      </c>
      <c r="AE177" s="39" t="str">
        <f>IFERROR(__xludf.DUMMYFUNCTION("""COMPUTED_VALUE"""),"SUM")</f>
        <v>SUM</v>
      </c>
      <c r="AF177" s="39" t="b">
        <f>IFERROR(__xludf.DUMMYFUNCTION("""COMPUTED_VALUE"""),TRUE)</f>
        <v>1</v>
      </c>
      <c r="AG177" s="39" t="str">
        <f>IFERROR(__xludf.DUMMYFUNCTION("""COMPUTED_VALUE"""),"Yes + Yes + Yes + Yes + Yes + Yes")</f>
        <v>Yes + Yes + Yes + Yes + Yes + Yes</v>
      </c>
      <c r="AH177" s="39"/>
      <c r="AI177" s="39"/>
      <c r="AJ177" s="39"/>
      <c r="AK177" s="39"/>
      <c r="AL177" s="39"/>
      <c r="AM177" s="39"/>
      <c r="AN177" s="39"/>
    </row>
    <row r="178" outlineLevel="1">
      <c r="A178" s="39" t="str">
        <f>IFERROR(__xludf.DUMMYFUNCTION("""COMPUTED_VALUE"""),"select_one yes3_no0")</f>
        <v>select_one yes3_no0</v>
      </c>
      <c r="B178" s="39" t="str">
        <f>IFERROR(__xludf.DUMMYFUNCTION("""COMPUTED_VALUE"""),"StafStockED")</f>
        <v>StafStockED</v>
      </c>
      <c r="C178" s="39" t="str">
        <f>IFERROR(__xludf.DUMMYFUNCTION("""COMPUTED_VALUE"""),"2. Does staff maintain stock cards for ED showing security stock levels = monthly average consumption (MAC= at least last six months Consumption divided by six) * 2 (two months monthly average consumption)?")</f>
        <v>2. Does staff maintain stock cards for ED showing security stock levels = monthly average consumption (MAC= at least last six months Consumption divided by six) * 2 (two months monthly average consumption)?</v>
      </c>
      <c r="D178" s="39" t="str">
        <f>IFERROR(__xludf.DUMMYFUNCTION("""COMPUTED_VALUE"""),"")</f>
        <v/>
      </c>
      <c r="E178" s="39" t="str">
        <f>IFERROR(__xludf.DUMMYFUNCTION("""COMPUTED_VALUE"""),"")</f>
        <v/>
      </c>
      <c r="F178" s="39">
        <f>IFERROR(__xludf.DUMMYFUNCTION("""COMPUTED_VALUE"""),178.0)</f>
        <v>178</v>
      </c>
      <c r="G178" s="39">
        <f>IFERROR(__xludf.DUMMYFUNCTION("""COMPUTED_VALUE"""),3.0)</f>
        <v>3</v>
      </c>
      <c r="H178" s="39">
        <f>IFERROR(__xludf.DUMMYFUNCTION("""COMPUTED_VALUE"""),11.0)</f>
        <v>11</v>
      </c>
      <c r="I178" s="39" t="str">
        <f>IFERROR(__xludf.DUMMYFUNCTION("""COMPUTED_VALUE"""),"Supply in register corresponds with physical supply: random sample of three essential drugs")</f>
        <v>Supply in register corresponds with physical supply: random sample of three essential drugs</v>
      </c>
      <c r="J178" s="39" t="str">
        <f>IFERROR(__xludf.DUMMYFUNCTION("""COMPUTED_VALUE"""),"")</f>
        <v/>
      </c>
      <c r="K178" s="39" t="b">
        <f>IFERROR(__xludf.DUMMYFUNCTION("""COMPUTED_VALUE"""),TRUE)</f>
        <v>1</v>
      </c>
      <c r="L178" s="37" t="str">
        <f>IFERROR(__xludf.DUMMYFUNCTION("""COMPUTED_VALUE"""),"")</f>
        <v/>
      </c>
      <c r="M178" s="37" t="str">
        <f>IFERROR(__xludf.DUMMYFUNCTION("""COMPUTED_VALUE"""),"")</f>
        <v/>
      </c>
      <c r="N178" s="40" t="str">
        <f>IFERROR(__xludf.DUMMYFUNCTION("""COMPUTED_VALUE"""),"")</f>
        <v/>
      </c>
      <c r="O178" s="39" t="str">
        <f>IFERROR(__xludf.DUMMYFUNCTION("""COMPUTED_VALUE"""),"")</f>
        <v/>
      </c>
      <c r="P178" s="39" t="str">
        <f>IFERROR(__xludf.DUMMYFUNCTION("""COMPUTED_VALUE"""),"")</f>
        <v/>
      </c>
      <c r="Q178" s="39" t="str">
        <f>IFERROR(__xludf.DUMMYFUNCTION("""COMPUTED_VALUE"""),"")</f>
        <v/>
      </c>
      <c r="R178" s="39" t="str">
        <f>IFERROR(__xludf.DUMMYFUNCTION("""COMPUTED_VALUE"""),"")</f>
        <v/>
      </c>
      <c r="S178" s="39" t="str">
        <f>IFERROR(__xludf.DUMMYFUNCTION("""COMPUTED_VALUE"""),"")</f>
        <v/>
      </c>
      <c r="T178" s="39" t="str">
        <f>IFERROR(__xludf.DUMMYFUNCTION("""COMPUTED_VALUE"""),"")</f>
        <v/>
      </c>
      <c r="U178" s="39" t="str">
        <f>IFERROR(__xludf.DUMMYFUNCTION("""COMPUTED_VALUE"""),"")</f>
        <v/>
      </c>
      <c r="V178" s="39" t="str">
        <f>IFERROR(__xludf.DUMMYFUNCTION("""COMPUTED_VALUE"""),"")</f>
        <v/>
      </c>
      <c r="W178" s="39" t="str">
        <f>IFERROR(__xludf.DUMMYFUNCTION("""COMPUTED_VALUE"""),"")</f>
        <v/>
      </c>
      <c r="X178" s="39" t="str">
        <f>IFERROR(__xludf.DUMMYFUNCTION("""COMPUTED_VALUE"""),"does_staff_")</f>
        <v>does_staff_</v>
      </c>
      <c r="Y178" s="39" t="str">
        <f>IFERROR(__xludf.DUMMYFUNCTION("""COMPUTED_VALUE"""),"Yes")</f>
        <v>Yes</v>
      </c>
      <c r="Z178" s="39" t="str">
        <f>IFERROR(__xludf.DUMMYFUNCTION("""COMPUTED_VALUE"""),"yes3_no0")</f>
        <v>yes3_no0</v>
      </c>
      <c r="AA178" s="39" t="str">
        <f>IFERROR(__xludf.DUMMYFUNCTION("""COMPUTED_VALUE"""),"yes3no00000")</f>
        <v>yes3no00000</v>
      </c>
      <c r="AB178" s="39" t="str">
        <f>IFERROR(__xludf.DUMMYFUNCTION("""COMPUTED_VALUE"""),"INTEGER_ZERO_OR_POSITIVE")</f>
        <v>INTEGER_ZERO_OR_POSITIVE</v>
      </c>
      <c r="AC178" s="39" t="str">
        <f>IFERROR(__xludf.DUMMYFUNCTION("""COMPUTED_VALUE"""),"")</f>
        <v/>
      </c>
      <c r="AD178" s="39" t="str">
        <f>IFERROR(__xludf.DUMMYFUNCTION("""COMPUTED_VALUE"""),"INTEGER_ZERO_OR_POSITIVE")</f>
        <v>INTEGER_ZERO_OR_POSITIVE</v>
      </c>
      <c r="AE178" s="39" t="str">
        <f>IFERROR(__xludf.DUMMYFUNCTION("""COMPUTED_VALUE"""),"SUM")</f>
        <v>SUM</v>
      </c>
      <c r="AF178" s="39" t="b">
        <f>IFERROR(__xludf.DUMMYFUNCTION("""COMPUTED_VALUE"""),TRUE)</f>
        <v>1</v>
      </c>
      <c r="AG178" s="39" t="str">
        <f>IFERROR(__xludf.DUMMYFUNCTION("""COMPUTED_VALUE"""),"")</f>
        <v/>
      </c>
      <c r="AH178" s="39"/>
      <c r="AI178" s="39"/>
      <c r="AJ178" s="39"/>
      <c r="AK178" s="39"/>
      <c r="AL178" s="39"/>
      <c r="AM178" s="39"/>
      <c r="AN178" s="39"/>
    </row>
    <row r="179" outlineLevel="1">
      <c r="A179" s="39" t="str">
        <f>IFERROR(__xludf.DUMMYFUNCTION("""COMPUTED_VALUE"""),"select_one yes3_no0")</f>
        <v>select_one yes3_no0</v>
      </c>
      <c r="B179" s="39" t="str">
        <f>IFERROR(__xludf.DUMMYFUNCTION("""COMPUTED_VALUE"""),"HFPurDrugPh")</f>
        <v>HFPurDrugPh</v>
      </c>
      <c r="C179" s="39" t="str">
        <f>IFERROR(__xludf.DUMMYFUNCTION("""COMPUTED_VALUE"""),"3. Health facility purchases drugs, equipment and consumables from the Pharmaceutical Council of Nigeria certified distributor, approved by SMOH/SPHCDA")</f>
        <v>3. Health facility purchases drugs, equipment and consumables from the Pharmaceutical Council of Nigeria certified distributor, approved by SMOH/SPHCDA</v>
      </c>
      <c r="D179" s="39" t="str">
        <f>IFERROR(__xludf.DUMMYFUNCTION("""COMPUTED_VALUE"""),"")</f>
        <v/>
      </c>
      <c r="E179" s="39" t="str">
        <f>IFERROR(__xludf.DUMMYFUNCTION("""COMPUTED_VALUE"""),"")</f>
        <v/>
      </c>
      <c r="F179" s="39">
        <f>IFERROR(__xludf.DUMMYFUNCTION("""COMPUTED_VALUE"""),179.0)</f>
        <v>179</v>
      </c>
      <c r="G179" s="39">
        <f>IFERROR(__xludf.DUMMYFUNCTION("""COMPUTED_VALUE"""),3.0)</f>
        <v>3</v>
      </c>
      <c r="H179" s="39">
        <f>IFERROR(__xludf.DUMMYFUNCTION("""COMPUTED_VALUE"""),11.0)</f>
        <v>11</v>
      </c>
      <c r="I179" s="39" t="str">
        <f>IFERROR(__xludf.DUMMYFUNCTION("""COMPUTED_VALUE"""),"Latest Pharmaceutical Council of Nigeria certified distribution center list for the State available
Last procurement list is shown which shows the certified distributor which sold the drugs
All drugs and medical consumables are (i) NAFDAC certified and (i"&amp;"i) Generic")</f>
        <v>Latest Pharmaceutical Council of Nigeria certified distribution center list for the State available
Last procurement list is shown which shows the certified distributor which sold the drugs
All drugs and medical consumables are (i) NAFDAC certified and (ii) Generic</v>
      </c>
      <c r="J179" s="39" t="str">
        <f>IFERROR(__xludf.DUMMYFUNCTION("""COMPUTED_VALUE"""),"")</f>
        <v/>
      </c>
      <c r="K179" s="39" t="b">
        <f>IFERROR(__xludf.DUMMYFUNCTION("""COMPUTED_VALUE"""),TRUE)</f>
        <v>1</v>
      </c>
      <c r="L179" s="37" t="str">
        <f>IFERROR(__xludf.DUMMYFUNCTION("""COMPUTED_VALUE"""),"")</f>
        <v/>
      </c>
      <c r="M179" s="37" t="str">
        <f>IFERROR(__xludf.DUMMYFUNCTION("""COMPUTED_VALUE"""),"")</f>
        <v/>
      </c>
      <c r="N179" s="40" t="str">
        <f>IFERROR(__xludf.DUMMYFUNCTION("""COMPUTED_VALUE"""),"")</f>
        <v/>
      </c>
      <c r="O179" s="39" t="str">
        <f>IFERROR(__xludf.DUMMYFUNCTION("""COMPUTED_VALUE"""),"")</f>
        <v/>
      </c>
      <c r="P179" s="39" t="str">
        <f>IFERROR(__xludf.DUMMYFUNCTION("""COMPUTED_VALUE"""),"")</f>
        <v/>
      </c>
      <c r="Q179" s="39" t="str">
        <f>IFERROR(__xludf.DUMMYFUNCTION("""COMPUTED_VALUE"""),"")</f>
        <v/>
      </c>
      <c r="R179" s="39" t="str">
        <f>IFERROR(__xludf.DUMMYFUNCTION("""COMPUTED_VALUE"""),"")</f>
        <v/>
      </c>
      <c r="S179" s="39" t="str">
        <f>IFERROR(__xludf.DUMMYFUNCTION("""COMPUTED_VALUE"""),"")</f>
        <v/>
      </c>
      <c r="T179" s="39" t="str">
        <f>IFERROR(__xludf.DUMMYFUNCTION("""COMPUTED_VALUE"""),"")</f>
        <v/>
      </c>
      <c r="U179" s="39" t="str">
        <f>IFERROR(__xludf.DUMMYFUNCTION("""COMPUTED_VALUE"""),"")</f>
        <v/>
      </c>
      <c r="V179" s="39" t="str">
        <f>IFERROR(__xludf.DUMMYFUNCTION("""COMPUTED_VALUE"""),"")</f>
        <v/>
      </c>
      <c r="W179" s="39" t="str">
        <f>IFERROR(__xludf.DUMMYFUNCTION("""COMPUTED_VALUE"""),"")</f>
        <v/>
      </c>
      <c r="X179" s="39" t="str">
        <f>IFERROR(__xludf.DUMMYFUNCTION("""COMPUTED_VALUE"""),"health_faci")</f>
        <v>health_faci</v>
      </c>
      <c r="Y179" s="39" t="str">
        <f>IFERROR(__xludf.DUMMYFUNCTION("""COMPUTED_VALUE"""),"Yes")</f>
        <v>Yes</v>
      </c>
      <c r="Z179" s="39" t="str">
        <f>IFERROR(__xludf.DUMMYFUNCTION("""COMPUTED_VALUE"""),"yes3_no0")</f>
        <v>yes3_no0</v>
      </c>
      <c r="AA179" s="39" t="str">
        <f>IFERROR(__xludf.DUMMYFUNCTION("""COMPUTED_VALUE"""),"yes3no00000")</f>
        <v>yes3no00000</v>
      </c>
      <c r="AB179" s="39" t="str">
        <f>IFERROR(__xludf.DUMMYFUNCTION("""COMPUTED_VALUE"""),"INTEGER_ZERO_OR_POSITIVE")</f>
        <v>INTEGER_ZERO_OR_POSITIVE</v>
      </c>
      <c r="AC179" s="39" t="str">
        <f>IFERROR(__xludf.DUMMYFUNCTION("""COMPUTED_VALUE"""),"")</f>
        <v/>
      </c>
      <c r="AD179" s="39" t="str">
        <f>IFERROR(__xludf.DUMMYFUNCTION("""COMPUTED_VALUE"""),"INTEGER_ZERO_OR_POSITIVE")</f>
        <v>INTEGER_ZERO_OR_POSITIVE</v>
      </c>
      <c r="AE179" s="39" t="str">
        <f>IFERROR(__xludf.DUMMYFUNCTION("""COMPUTED_VALUE"""),"SUM")</f>
        <v>SUM</v>
      </c>
      <c r="AF179" s="39" t="b">
        <f>IFERROR(__xludf.DUMMYFUNCTION("""COMPUTED_VALUE"""),TRUE)</f>
        <v>1</v>
      </c>
      <c r="AG179" s="39" t="str">
        <f>IFERROR(__xludf.DUMMYFUNCTION("""COMPUTED_VALUE"""),"")</f>
        <v/>
      </c>
      <c r="AH179" s="39"/>
      <c r="AI179" s="39"/>
      <c r="AJ179" s="39"/>
      <c r="AK179" s="39"/>
      <c r="AL179" s="39"/>
      <c r="AM179" s="39"/>
      <c r="AN179" s="39"/>
    </row>
    <row r="180">
      <c r="A180" s="39" t="str">
        <f>IFERROR(__xludf.DUMMYFUNCTION("""COMPUTED_VALUE"""),"select_one yes10_no0")</f>
        <v>select_one yes10_no0</v>
      </c>
      <c r="B180" s="39" t="str">
        <f>IFERROR(__xludf.DUMMYFUNCTION("""COMPUTED_VALUE"""),"PharDelivHF")</f>
        <v>PharDelivHF</v>
      </c>
      <c r="C180" s="39" t="str">
        <f>IFERROR(__xludf.DUMMYFUNCTION("""COMPUTED_VALUE"""),"4. Main pharmacy store delivers drugs to health facility departments according to requisition")</f>
        <v>4. Main pharmacy store delivers drugs to health facility departments according to requisition</v>
      </c>
      <c r="D180" s="39" t="str">
        <f>IFERROR(__xludf.DUMMYFUNCTION("""COMPUTED_VALUE"""),"")</f>
        <v/>
      </c>
      <c r="E180" s="39" t="str">
        <f>IFERROR(__xludf.DUMMYFUNCTION("""COMPUTED_VALUE"""),"")</f>
        <v/>
      </c>
      <c r="F180" s="39">
        <f>IFERROR(__xludf.DUMMYFUNCTION("""COMPUTED_VALUE"""),180.0)</f>
        <v>180</v>
      </c>
      <c r="G180" s="39">
        <f>IFERROR(__xludf.DUMMYFUNCTION("""COMPUTED_VALUE"""),10.0)</f>
        <v>10</v>
      </c>
      <c r="H180" s="39">
        <f>IFERROR(__xludf.DUMMYFUNCTION("""COMPUTED_VALUE"""),11.0)</f>
        <v>11</v>
      </c>
      <c r="I180" s="39" t="str">
        <f>IFERROR(__xludf.DUMMYFUNCTION("""COMPUTED_VALUE"""),"Supervisor verifies whether quantity requisitioned equals quantity served
Drugs to clients are uniquely dispensed through prescriptions. Prescriptions are stored and accessible
Drugs and medical consumables prescribed, are all in generic form")</f>
        <v>Supervisor verifies whether quantity requisitioned equals quantity served
Drugs to clients are uniquely dispensed through prescriptions. Prescriptions are stored and accessible
Drugs and medical consumables prescribed, are all in generic form</v>
      </c>
      <c r="J180" s="39" t="str">
        <f>IFERROR(__xludf.DUMMYFUNCTION("""COMPUTED_VALUE"""),"")</f>
        <v/>
      </c>
      <c r="K180" s="39" t="b">
        <f>IFERROR(__xludf.DUMMYFUNCTION("""COMPUTED_VALUE"""),TRUE)</f>
        <v>1</v>
      </c>
      <c r="L180" s="37" t="str">
        <f>IFERROR(__xludf.DUMMYFUNCTION("""COMPUTED_VALUE"""),"")</f>
        <v/>
      </c>
      <c r="M180" s="37" t="str">
        <f>IFERROR(__xludf.DUMMYFUNCTION("""COMPUTED_VALUE"""),"")</f>
        <v/>
      </c>
      <c r="N180" s="40" t="str">
        <f>IFERROR(__xludf.DUMMYFUNCTION("""COMPUTED_VALUE"""),"")</f>
        <v/>
      </c>
      <c r="O180" s="39" t="str">
        <f>IFERROR(__xludf.DUMMYFUNCTION("""COMPUTED_VALUE"""),"")</f>
        <v/>
      </c>
      <c r="P180" s="39" t="str">
        <f>IFERROR(__xludf.DUMMYFUNCTION("""COMPUTED_VALUE"""),"")</f>
        <v/>
      </c>
      <c r="Q180" s="39" t="str">
        <f>IFERROR(__xludf.DUMMYFUNCTION("""COMPUTED_VALUE"""),"")</f>
        <v/>
      </c>
      <c r="R180" s="39" t="str">
        <f>IFERROR(__xludf.DUMMYFUNCTION("""COMPUTED_VALUE"""),"")</f>
        <v/>
      </c>
      <c r="S180" s="39" t="str">
        <f>IFERROR(__xludf.DUMMYFUNCTION("""COMPUTED_VALUE"""),"")</f>
        <v/>
      </c>
      <c r="T180" s="39" t="str">
        <f>IFERROR(__xludf.DUMMYFUNCTION("""COMPUTED_VALUE"""),"")</f>
        <v/>
      </c>
      <c r="U180" s="39" t="str">
        <f>IFERROR(__xludf.DUMMYFUNCTION("""COMPUTED_VALUE"""),"")</f>
        <v/>
      </c>
      <c r="V180" s="39" t="str">
        <f>IFERROR(__xludf.DUMMYFUNCTION("""COMPUTED_VALUE"""),"")</f>
        <v/>
      </c>
      <c r="W180" s="39" t="str">
        <f>IFERROR(__xludf.DUMMYFUNCTION("""COMPUTED_VALUE"""),"")</f>
        <v/>
      </c>
      <c r="X180" s="39" t="str">
        <f>IFERROR(__xludf.DUMMYFUNCTION("""COMPUTED_VALUE"""),"main_pharma")</f>
        <v>main_pharma</v>
      </c>
      <c r="Y180" s="39" t="str">
        <f>IFERROR(__xludf.DUMMYFUNCTION("""COMPUTED_VALUE"""),"Yes")</f>
        <v>Yes</v>
      </c>
      <c r="Z180" s="39" t="str">
        <f>IFERROR(__xludf.DUMMYFUNCTION("""COMPUTED_VALUE"""),"yes10_no0")</f>
        <v>yes10_no0</v>
      </c>
      <c r="AA180" s="39" t="str">
        <f>IFERROR(__xludf.DUMMYFUNCTION("""COMPUTED_VALUE"""),"yes10no0000")</f>
        <v>yes10no0000</v>
      </c>
      <c r="AB180" s="39" t="str">
        <f>IFERROR(__xludf.DUMMYFUNCTION("""COMPUTED_VALUE"""),"INTEGER_ZERO_OR_POSITIVE")</f>
        <v>INTEGER_ZERO_OR_POSITIVE</v>
      </c>
      <c r="AC180" s="39" t="str">
        <f>IFERROR(__xludf.DUMMYFUNCTION("""COMPUTED_VALUE"""),"")</f>
        <v/>
      </c>
      <c r="AD180" s="39" t="str">
        <f>IFERROR(__xludf.DUMMYFUNCTION("""COMPUTED_VALUE"""),"INTEGER_ZERO_OR_POSITIVE")</f>
        <v>INTEGER_ZERO_OR_POSITIVE</v>
      </c>
      <c r="AE180" s="39" t="str">
        <f>IFERROR(__xludf.DUMMYFUNCTION("""COMPUTED_VALUE"""),"SUM")</f>
        <v>SUM</v>
      </c>
      <c r="AF180" s="39" t="b">
        <f>IFERROR(__xludf.DUMMYFUNCTION("""COMPUTED_VALUE"""),TRUE)</f>
        <v>1</v>
      </c>
      <c r="AG180" s="39" t="str">
        <f>IFERROR(__xludf.DUMMYFUNCTION("""COMPUTED_VALUE"""),"")</f>
        <v/>
      </c>
      <c r="AH180" s="39"/>
      <c r="AI180" s="39"/>
      <c r="AJ180" s="39"/>
      <c r="AK180" s="39"/>
      <c r="AL180" s="39"/>
      <c r="AM180" s="39"/>
      <c r="AN180" s="39"/>
    </row>
    <row r="181">
      <c r="A181" s="39" t="str">
        <f>IFERROR(__xludf.DUMMYFUNCTION("""COMPUTED_VALUE"""),"select_one yes2_no0")</f>
        <v>select_one yes2_no0</v>
      </c>
      <c r="B181" s="39" t="str">
        <f>IFERROR(__xludf.DUMMYFUNCTION("""COMPUTED_VALUE"""),"DrugsStored")</f>
        <v>DrugsStored</v>
      </c>
      <c r="C181" s="39" t="str">
        <f>IFERROR(__xludf.DUMMYFUNCTION("""COMPUTED_VALUE"""),"5. Drugs stored correctly")</f>
        <v>5. Drugs stored correctly</v>
      </c>
      <c r="D181" s="39" t="str">
        <f>IFERROR(__xludf.DUMMYFUNCTION("""COMPUTED_VALUE"""),"")</f>
        <v/>
      </c>
      <c r="E181" s="39" t="str">
        <f>IFERROR(__xludf.DUMMYFUNCTION("""COMPUTED_VALUE"""),"")</f>
        <v/>
      </c>
      <c r="F181" s="39">
        <f>IFERROR(__xludf.DUMMYFUNCTION("""COMPUTED_VALUE"""),181.0)</f>
        <v>181</v>
      </c>
      <c r="G181" s="39">
        <f>IFERROR(__xludf.DUMMYFUNCTION("""COMPUTED_VALUE"""),2.0)</f>
        <v>2</v>
      </c>
      <c r="H181" s="39">
        <f>IFERROR(__xludf.DUMMYFUNCTION("""COMPUTED_VALUE"""),11.0)</f>
        <v>11</v>
      </c>
      <c r="I181" s="39" t="str">
        <f>IFERROR(__xludf.DUMMYFUNCTION("""COMPUTED_VALUE"""),"Clean place, well ventilated with all drugs on cupboards, labeled shelves
Drugs and medical consumables stored on alphabetical order, first expired in - first out basis")</f>
        <v>Clean place, well ventilated with all drugs on cupboards, labeled shelves
Drugs and medical consumables stored on alphabetical order, first expired in - first out basis</v>
      </c>
      <c r="J181" s="39" t="str">
        <f>IFERROR(__xludf.DUMMYFUNCTION("""COMPUTED_VALUE"""),"")</f>
        <v/>
      </c>
      <c r="K181" s="39" t="b">
        <f>IFERROR(__xludf.DUMMYFUNCTION("""COMPUTED_VALUE"""),TRUE)</f>
        <v>1</v>
      </c>
      <c r="L181" s="37" t="str">
        <f>IFERROR(__xludf.DUMMYFUNCTION("""COMPUTED_VALUE"""),"")</f>
        <v/>
      </c>
      <c r="M181" s="37" t="str">
        <f>IFERROR(__xludf.DUMMYFUNCTION("""COMPUTED_VALUE"""),"")</f>
        <v/>
      </c>
      <c r="N181" s="40" t="str">
        <f>IFERROR(__xludf.DUMMYFUNCTION("""COMPUTED_VALUE"""),"")</f>
        <v/>
      </c>
      <c r="O181" s="39" t="str">
        <f>IFERROR(__xludf.DUMMYFUNCTION("""COMPUTED_VALUE"""),"")</f>
        <v/>
      </c>
      <c r="P181" s="39" t="str">
        <f>IFERROR(__xludf.DUMMYFUNCTION("""COMPUTED_VALUE"""),"")</f>
        <v/>
      </c>
      <c r="Q181" s="39" t="str">
        <f>IFERROR(__xludf.DUMMYFUNCTION("""COMPUTED_VALUE"""),"")</f>
        <v/>
      </c>
      <c r="R181" s="39" t="str">
        <f>IFERROR(__xludf.DUMMYFUNCTION("""COMPUTED_VALUE"""),"")</f>
        <v/>
      </c>
      <c r="S181" s="39" t="str">
        <f>IFERROR(__xludf.DUMMYFUNCTION("""COMPUTED_VALUE"""),"")</f>
        <v/>
      </c>
      <c r="T181" s="39" t="str">
        <f>IFERROR(__xludf.DUMMYFUNCTION("""COMPUTED_VALUE"""),"")</f>
        <v/>
      </c>
      <c r="U181" s="39" t="str">
        <f>IFERROR(__xludf.DUMMYFUNCTION("""COMPUTED_VALUE"""),"")</f>
        <v/>
      </c>
      <c r="V181" s="39" t="str">
        <f>IFERROR(__xludf.DUMMYFUNCTION("""COMPUTED_VALUE"""),"")</f>
        <v/>
      </c>
      <c r="W181" s="39" t="str">
        <f>IFERROR(__xludf.DUMMYFUNCTION("""COMPUTED_VALUE"""),"")</f>
        <v/>
      </c>
      <c r="X181" s="39" t="str">
        <f>IFERROR(__xludf.DUMMYFUNCTION("""COMPUTED_VALUE"""),"drugs_store")</f>
        <v>drugs_store</v>
      </c>
      <c r="Y181" s="39" t="str">
        <f>IFERROR(__xludf.DUMMYFUNCTION("""COMPUTED_VALUE"""),"Yes")</f>
        <v>Yes</v>
      </c>
      <c r="Z181" s="39" t="str">
        <f>IFERROR(__xludf.DUMMYFUNCTION("""COMPUTED_VALUE"""),"yes2_no0")</f>
        <v>yes2_no0</v>
      </c>
      <c r="AA181" s="39" t="str">
        <f>IFERROR(__xludf.DUMMYFUNCTION("""COMPUTED_VALUE"""),"yes2no00000")</f>
        <v>yes2no00000</v>
      </c>
      <c r="AB181" s="39" t="str">
        <f>IFERROR(__xludf.DUMMYFUNCTION("""COMPUTED_VALUE"""),"INTEGER_ZERO_OR_POSITIVE")</f>
        <v>INTEGER_ZERO_OR_POSITIVE</v>
      </c>
      <c r="AC181" s="39" t="str">
        <f>IFERROR(__xludf.DUMMYFUNCTION("""COMPUTED_VALUE"""),"")</f>
        <v/>
      </c>
      <c r="AD181" s="39" t="str">
        <f>IFERROR(__xludf.DUMMYFUNCTION("""COMPUTED_VALUE"""),"INTEGER_ZERO_OR_POSITIVE")</f>
        <v>INTEGER_ZERO_OR_POSITIVE</v>
      </c>
      <c r="AE181" s="39" t="str">
        <f>IFERROR(__xludf.DUMMYFUNCTION("""COMPUTED_VALUE"""),"SUM")</f>
        <v>SUM</v>
      </c>
      <c r="AF181" s="39" t="b">
        <f>IFERROR(__xludf.DUMMYFUNCTION("""COMPUTED_VALUE"""),TRUE)</f>
        <v>1</v>
      </c>
      <c r="AG181" s="39" t="str">
        <f>IFERROR(__xludf.DUMMYFUNCTION("""COMPUTED_VALUE"""),"")</f>
        <v/>
      </c>
      <c r="AH181" s="39"/>
      <c r="AI181" s="39"/>
      <c r="AJ181" s="39"/>
      <c r="AK181" s="39"/>
      <c r="AL181" s="39"/>
      <c r="AM181" s="39"/>
      <c r="AN181" s="39"/>
    </row>
    <row r="182" outlineLevel="1">
      <c r="A182" s="39" t="str">
        <f>IFERROR(__xludf.DUMMYFUNCTION("""COMPUTED_VALUE"""),"select_one yes1_no0")</f>
        <v>select_one yes1_no0</v>
      </c>
      <c r="B182" s="39" t="str">
        <f>IFERROR(__xludf.DUMMYFUNCTION("""COMPUTED_VALUE"""),"AbsExpDrugs")</f>
        <v>AbsExpDrugs</v>
      </c>
      <c r="C182" s="39" t="str">
        <f>IFERROR(__xludf.DUMMYFUNCTION("""COMPUTED_VALUE"""),"6. Absence of out of date drugs or drugs with unreadable labels")</f>
        <v>6. Absence of out of date drugs or drugs with unreadable labels</v>
      </c>
      <c r="D182" s="39" t="str">
        <f>IFERROR(__xludf.DUMMYFUNCTION("""COMPUTED_VALUE"""),"")</f>
        <v/>
      </c>
      <c r="E182" s="39" t="str">
        <f>IFERROR(__xludf.DUMMYFUNCTION("""COMPUTED_VALUE"""),"")</f>
        <v/>
      </c>
      <c r="F182" s="39">
        <f>IFERROR(__xludf.DUMMYFUNCTION("""COMPUTED_VALUE"""),182.0)</f>
        <v>182</v>
      </c>
      <c r="G182" s="39">
        <f>IFERROR(__xludf.DUMMYFUNCTION("""COMPUTED_VALUE"""),1.0)</f>
        <v>1</v>
      </c>
      <c r="H182" s="39">
        <f>IFERROR(__xludf.DUMMYFUNCTION("""COMPUTED_VALUE"""),11.0)</f>
        <v>11</v>
      </c>
      <c r="I182" s="39" t="str">
        <f>IFERROR(__xludf.DUMMYFUNCTION("""COMPUTED_VALUE"""),"Supervisor verifies randomly three drugs and 2 consumables
Out of date drugs well separated from stock
Destruction protocol for out of date drugs available and applied")</f>
        <v>Supervisor verifies randomly three drugs and 2 consumables
Out of date drugs well separated from stock
Destruction protocol for out of date drugs available and applied</v>
      </c>
      <c r="J182" s="39" t="str">
        <f>IFERROR(__xludf.DUMMYFUNCTION("""COMPUTED_VALUE"""),"")</f>
        <v/>
      </c>
      <c r="K182" s="39" t="b">
        <f>IFERROR(__xludf.DUMMYFUNCTION("""COMPUTED_VALUE"""),TRUE)</f>
        <v>1</v>
      </c>
      <c r="L182" s="37" t="str">
        <f>IFERROR(__xludf.DUMMYFUNCTION("""COMPUTED_VALUE"""),"")</f>
        <v/>
      </c>
      <c r="M182" s="37" t="str">
        <f>IFERROR(__xludf.DUMMYFUNCTION("""COMPUTED_VALUE"""),"")</f>
        <v/>
      </c>
      <c r="N182" s="40" t="str">
        <f>IFERROR(__xludf.DUMMYFUNCTION("""COMPUTED_VALUE"""),"")</f>
        <v/>
      </c>
      <c r="O182" s="39" t="str">
        <f>IFERROR(__xludf.DUMMYFUNCTION("""COMPUTED_VALUE"""),"")</f>
        <v/>
      </c>
      <c r="P182" s="39" t="str">
        <f>IFERROR(__xludf.DUMMYFUNCTION("""COMPUTED_VALUE"""),"")</f>
        <v/>
      </c>
      <c r="Q182" s="39" t="str">
        <f>IFERROR(__xludf.DUMMYFUNCTION("""COMPUTED_VALUE"""),"")</f>
        <v/>
      </c>
      <c r="R182" s="39" t="str">
        <f>IFERROR(__xludf.DUMMYFUNCTION("""COMPUTED_VALUE"""),"")</f>
        <v/>
      </c>
      <c r="S182" s="39" t="str">
        <f>IFERROR(__xludf.DUMMYFUNCTION("""COMPUTED_VALUE"""),"")</f>
        <v/>
      </c>
      <c r="T182" s="39" t="str">
        <f>IFERROR(__xludf.DUMMYFUNCTION("""COMPUTED_VALUE"""),"")</f>
        <v/>
      </c>
      <c r="U182" s="39" t="str">
        <f>IFERROR(__xludf.DUMMYFUNCTION("""COMPUTED_VALUE"""),"")</f>
        <v/>
      </c>
      <c r="V182" s="39" t="str">
        <f>IFERROR(__xludf.DUMMYFUNCTION("""COMPUTED_VALUE"""),"")</f>
        <v/>
      </c>
      <c r="W182" s="39" t="str">
        <f>IFERROR(__xludf.DUMMYFUNCTION("""COMPUTED_VALUE"""),"")</f>
        <v/>
      </c>
      <c r="X182" s="39" t="str">
        <f>IFERROR(__xludf.DUMMYFUNCTION("""COMPUTED_VALUE"""),"absence_of_")</f>
        <v>absence_of_</v>
      </c>
      <c r="Y182" s="39" t="str">
        <f>IFERROR(__xludf.DUMMYFUNCTION("""COMPUTED_VALUE"""),"Yes")</f>
        <v>Yes</v>
      </c>
      <c r="Z182" s="39" t="str">
        <f>IFERROR(__xludf.DUMMYFUNCTION("""COMPUTED_VALUE"""),"yes1_no0")</f>
        <v>yes1_no0</v>
      </c>
      <c r="AA182" s="39" t="str">
        <f>IFERROR(__xludf.DUMMYFUNCTION("""COMPUTED_VALUE"""),"yes1no00000")</f>
        <v>yes1no00000</v>
      </c>
      <c r="AB182" s="39" t="str">
        <f>IFERROR(__xludf.DUMMYFUNCTION("""COMPUTED_VALUE"""),"INTEGER_ZERO_OR_POSITIVE")</f>
        <v>INTEGER_ZERO_OR_POSITIVE</v>
      </c>
      <c r="AC182" s="39" t="str">
        <f>IFERROR(__xludf.DUMMYFUNCTION("""COMPUTED_VALUE"""),"")</f>
        <v/>
      </c>
      <c r="AD182" s="39" t="str">
        <f>IFERROR(__xludf.DUMMYFUNCTION("""COMPUTED_VALUE"""),"INTEGER_ZERO_OR_POSITIVE")</f>
        <v>INTEGER_ZERO_OR_POSITIVE</v>
      </c>
      <c r="AE182" s="39" t="str">
        <f>IFERROR(__xludf.DUMMYFUNCTION("""COMPUTED_VALUE"""),"SUM")</f>
        <v>SUM</v>
      </c>
      <c r="AF182" s="39" t="b">
        <f>IFERROR(__xludf.DUMMYFUNCTION("""COMPUTED_VALUE"""),TRUE)</f>
        <v>1</v>
      </c>
      <c r="AG182" s="39" t="str">
        <f>IFERROR(__xludf.DUMMYFUNCTION("""COMPUTED_VALUE"""),"")</f>
        <v/>
      </c>
      <c r="AH182" s="39"/>
      <c r="AI182" s="39"/>
      <c r="AJ182" s="39"/>
      <c r="AK182" s="39"/>
      <c r="AL182" s="39"/>
      <c r="AM182" s="39"/>
      <c r="AN182" s="39"/>
    </row>
    <row r="183" outlineLevel="1">
      <c r="A183" s="39" t="str">
        <f>IFERROR(__xludf.DUMMYFUNCTION("""COMPUTED_VALUE"""),"calculate")</f>
        <v>calculate</v>
      </c>
      <c r="B183" s="39" t="str">
        <f>IFERROR(__xludf.DUMMYFUNCTION("""COMPUTED_VALUE"""),"EssDrugScor")</f>
        <v>EssDrugScor</v>
      </c>
      <c r="C183" s="39" t="str">
        <f>IFERROR(__xludf.DUMMYFUNCTION("""COMPUTED_VALUE"""),"Essential drug score")</f>
        <v>Essential drug score</v>
      </c>
      <c r="D183" s="39" t="str">
        <f>IFERROR(__xludf.DUMMYFUNCTION("""COMPUTED_VALUE"""),"")</f>
        <v/>
      </c>
      <c r="E183" s="39" t="str">
        <f>IFERROR(__xludf.DUMMYFUNCTION("""COMPUTED_VALUE"""),"")</f>
        <v/>
      </c>
      <c r="F183" s="39">
        <f>IFERROR(__xludf.DUMMYFUNCTION("""COMPUTED_VALUE"""),183.0)</f>
        <v>183</v>
      </c>
      <c r="G183" s="39" t="str">
        <f>IFERROR(__xludf.DUMMYFUNCTION("""COMPUTED_VALUE"""),"")</f>
        <v/>
      </c>
      <c r="H183" s="39">
        <f>IFERROR(__xludf.DUMMYFUNCTION("""COMPUTED_VALUE"""),11.0)</f>
        <v>11</v>
      </c>
      <c r="I183" s="39" t="str">
        <f>IFERROR(__xludf.DUMMYFUNCTION("""COMPUTED_VALUE"""),"")</f>
        <v/>
      </c>
      <c r="J183" s="39" t="str">
        <f>IFERROR(__xludf.DUMMYFUNCTION("""COMPUTED_VALUE"""),"")</f>
        <v/>
      </c>
      <c r="K183" s="39" t="str">
        <f>IFERROR(__xludf.DUMMYFUNCTION("""COMPUTED_VALUE"""),"")</f>
        <v/>
      </c>
      <c r="L183" s="37" t="str">
        <f>IFERROR(__xludf.DUMMYFUNCTION("""COMPUTED_VALUE"""),"175-180")</f>
        <v>175-180</v>
      </c>
      <c r="M183" s="37" t="str">
        <f>IFERROR(__xludf.DUMMYFUNCTION("""COMPUTED_VALUE"""),"")</f>
        <v/>
      </c>
      <c r="N183" s="40" t="str">
        <f>IFERROR(__xludf.DUMMYFUNCTION("""COMPUTED_VALUE"""),"175,176,177,178,179,180")</f>
        <v>175,176,177,178,179,180</v>
      </c>
      <c r="O183" s="39" t="str">
        <f>IFERROR(__xludf.DUMMYFUNCTION("""COMPUTED_VALUE"""),"coalesce(${},0)+coalesce(${EsseDrugMan},0)+coalesce(${PharTecAval},0)+coalesce(${StafStockED},0)+coalesce(${HFPurDrugPh},0)+coalesce(${PharDelivHF},0)")</f>
        <v>coalesce(${},0)+coalesce(${EsseDrugMan},0)+coalesce(${PharTecAval},0)+coalesce(${StafStockED},0)+coalesce(${HFPurDrugPh},0)+coalesce(${PharDelivHF},0)</v>
      </c>
      <c r="P183" s="39" t="str">
        <f>IFERROR(__xludf.DUMMYFUNCTION("""COMPUTED_VALUE"""),"coalesce(${PharTecAval},0)+coalesce(${StafStockED},0)+coalesce(${HFPurDrugPh},0)+coalesce(${PharDelivHF},0)+coalesce(${DrugsStored},0)+coalesce(${AbsExpDrugs},0)")</f>
        <v>coalesce(${PharTecAval},0)+coalesce(${StafStockED},0)+coalesce(${HFPurDrugPh},0)+coalesce(${PharDelivHF},0)+coalesce(${DrugsStored},0)+coalesce(${AbsExpDrugs},0)</v>
      </c>
      <c r="Q183" s="39" t="str">
        <f>IFERROR(__xludf.DUMMYFUNCTION("""COMPUTED_VALUE"""),"")</f>
        <v/>
      </c>
      <c r="R183" s="39" t="str">
        <f>IFERROR(__xludf.DUMMYFUNCTION("""COMPUTED_VALUE"""),"")</f>
        <v/>
      </c>
      <c r="S183" s="39" t="str">
        <f>IFERROR(__xludf.DUMMYFUNCTION("""COMPUTED_VALUE"""),"")</f>
        <v/>
      </c>
      <c r="T183" s="39" t="str">
        <f>IFERROR(__xludf.DUMMYFUNCTION("""COMPUTED_VALUE"""),"")</f>
        <v/>
      </c>
      <c r="U183" s="39" t="str">
        <f>IFERROR(__xludf.DUMMYFUNCTION("""COMPUTED_VALUE"""),"")</f>
        <v/>
      </c>
      <c r="V183" s="39" t="str">
        <f>IFERROR(__xludf.DUMMYFUNCTION("""COMPUTED_VALUE"""),"")</f>
        <v/>
      </c>
      <c r="W183" s="39" t="str">
        <f>IFERROR(__xludf.DUMMYFUNCTION("""COMPUTED_VALUE"""),"")</f>
        <v/>
      </c>
      <c r="X183" s="39" t="str">
        <f>IFERROR(__xludf.DUMMYFUNCTION("""COMPUTED_VALUE"""),"essential_d")</f>
        <v>essential_d</v>
      </c>
      <c r="Y183" s="39" t="str">
        <f>IFERROR(__xludf.DUMMYFUNCTION("""COMPUTED_VALUE"""),"Yes")</f>
        <v>Yes</v>
      </c>
      <c r="Z183" s="39" t="str">
        <f>IFERROR(__xludf.DUMMYFUNCTION("""COMPUTED_VALUE"""),"")</f>
        <v/>
      </c>
      <c r="AA183" s="39" t="str">
        <f>IFERROR(__xludf.DUMMYFUNCTION("""COMPUTED_VALUE"""),"")</f>
        <v/>
      </c>
      <c r="AB183" s="39" t="str">
        <f>IFERROR(__xludf.DUMMYFUNCTION("""COMPUTED_VALUE"""),"")</f>
        <v/>
      </c>
      <c r="AC183" s="39" t="str">
        <f>IFERROR(__xludf.DUMMYFUNCTION("""COMPUTED_VALUE"""),"NUMBER")</f>
        <v>NUMBER</v>
      </c>
      <c r="AD183" s="39" t="str">
        <f>IFERROR(__xludf.DUMMYFUNCTION("""COMPUTED_VALUE"""),"NUMBER")</f>
        <v>NUMBER</v>
      </c>
      <c r="AE183" s="39" t="str">
        <f>IFERROR(__xludf.DUMMYFUNCTION("""COMPUTED_VALUE"""),"SUM")</f>
        <v>SUM</v>
      </c>
      <c r="AF183" s="39" t="b">
        <f>IFERROR(__xludf.DUMMYFUNCTION("""COMPUTED_VALUE"""),TRUE)</f>
        <v>1</v>
      </c>
      <c r="AG183" s="39" t="str">
        <f>IFERROR(__xludf.DUMMYFUNCTION("""COMPUTED_VALUE"""),"")</f>
        <v/>
      </c>
      <c r="AH183" s="39"/>
      <c r="AI183" s="39"/>
      <c r="AJ183" s="39"/>
      <c r="AK183" s="39"/>
      <c r="AL183" s="39"/>
      <c r="AM183" s="39"/>
      <c r="AN183" s="39"/>
    </row>
    <row r="184" outlineLevel="1">
      <c r="A184" s="39" t="str">
        <f>IFERROR(__xludf.DUMMYFUNCTION("""COMPUTED_VALUE"""),"end_group")</f>
        <v>end_group</v>
      </c>
      <c r="B184" s="39" t="str">
        <f>IFERROR(__xludf.DUMMYFUNCTION("""COMPUTED_VALUE"""),"")</f>
        <v/>
      </c>
      <c r="C184" s="39" t="str">
        <f>IFERROR(__xludf.DUMMYFUNCTION("""COMPUTED_VALUE"""),"")</f>
        <v/>
      </c>
      <c r="D184" s="39" t="str">
        <f>IFERROR(__xludf.DUMMYFUNCTION("""COMPUTED_VALUE"""),"")</f>
        <v/>
      </c>
      <c r="E184" s="39" t="str">
        <f>IFERROR(__xludf.DUMMYFUNCTION("""COMPUTED_VALUE"""),"")</f>
        <v/>
      </c>
      <c r="F184" s="39">
        <f>IFERROR(__xludf.DUMMYFUNCTION("""COMPUTED_VALUE"""),184.0)</f>
        <v>184</v>
      </c>
      <c r="G184" s="39" t="str">
        <f>IFERROR(__xludf.DUMMYFUNCTION("""COMPUTED_VALUE"""),"")</f>
        <v/>
      </c>
      <c r="H184" s="39" t="str">
        <f>IFERROR(__xludf.DUMMYFUNCTION("""COMPUTED_VALUE"""),"")</f>
        <v/>
      </c>
      <c r="I184" s="39" t="str">
        <f>IFERROR(__xludf.DUMMYFUNCTION("""COMPUTED_VALUE"""),"")</f>
        <v/>
      </c>
      <c r="J184" s="39" t="str">
        <f>IFERROR(__xludf.DUMMYFUNCTION("""COMPUTED_VALUE"""),"")</f>
        <v/>
      </c>
      <c r="K184" s="39" t="str">
        <f>IFERROR(__xludf.DUMMYFUNCTION("""COMPUTED_VALUE"""),"")</f>
        <v/>
      </c>
      <c r="L184" s="37" t="str">
        <f>IFERROR(__xludf.DUMMYFUNCTION("""COMPUTED_VALUE"""),"")</f>
        <v/>
      </c>
      <c r="M184" s="37" t="str">
        <f>IFERROR(__xludf.DUMMYFUNCTION("""COMPUTED_VALUE"""),"")</f>
        <v/>
      </c>
      <c r="N184" s="40" t="str">
        <f>IFERROR(__xludf.DUMMYFUNCTION("""COMPUTED_VALUE"""),"")</f>
        <v/>
      </c>
      <c r="O184" s="39" t="str">
        <f>IFERROR(__xludf.DUMMYFUNCTION("""COMPUTED_VALUE"""),"")</f>
        <v/>
      </c>
      <c r="P184" s="39" t="str">
        <f>IFERROR(__xludf.DUMMYFUNCTION("""COMPUTED_VALUE"""),"")</f>
        <v/>
      </c>
      <c r="Q184" s="39" t="str">
        <f>IFERROR(__xludf.DUMMYFUNCTION("""COMPUTED_VALUE"""),"")</f>
        <v/>
      </c>
      <c r="R184" s="39" t="str">
        <f>IFERROR(__xludf.DUMMYFUNCTION("""COMPUTED_VALUE"""),"")</f>
        <v/>
      </c>
      <c r="S184" s="39" t="str">
        <f>IFERROR(__xludf.DUMMYFUNCTION("""COMPUTED_VALUE"""),"")</f>
        <v/>
      </c>
      <c r="T184" s="39" t="str">
        <f>IFERROR(__xludf.DUMMYFUNCTION("""COMPUTED_VALUE"""),"")</f>
        <v/>
      </c>
      <c r="U184" s="39" t="str">
        <f>IFERROR(__xludf.DUMMYFUNCTION("""COMPUTED_VALUE"""),"")</f>
        <v/>
      </c>
      <c r="V184" s="39" t="str">
        <f>IFERROR(__xludf.DUMMYFUNCTION("""COMPUTED_VALUE"""),"")</f>
        <v/>
      </c>
      <c r="W184" s="39" t="str">
        <f>IFERROR(__xludf.DUMMYFUNCTION("""COMPUTED_VALUE"""),"")</f>
        <v/>
      </c>
      <c r="X184" s="39" t="str">
        <f>IFERROR(__xludf.DUMMYFUNCTION("""COMPUTED_VALUE"""),"")</f>
        <v/>
      </c>
      <c r="Y184" s="39" t="str">
        <f>IFERROR(__xludf.DUMMYFUNCTION("""COMPUTED_VALUE"""),"No")</f>
        <v>No</v>
      </c>
      <c r="Z184" s="39" t="str">
        <f>IFERROR(__xludf.DUMMYFUNCTION("""COMPUTED_VALUE"""),"")</f>
        <v/>
      </c>
      <c r="AA184" s="39" t="str">
        <f>IFERROR(__xludf.DUMMYFUNCTION("""COMPUTED_VALUE"""),"")</f>
        <v/>
      </c>
      <c r="AB184" s="39" t="str">
        <f>IFERROR(__xludf.DUMMYFUNCTION("""COMPUTED_VALUE"""),"")</f>
        <v/>
      </c>
      <c r="AC184" s="39" t="str">
        <f>IFERROR(__xludf.DUMMYFUNCTION("""COMPUTED_VALUE"""),"")</f>
        <v/>
      </c>
      <c r="AD184" s="39" t="str">
        <f>IFERROR(__xludf.DUMMYFUNCTION("""COMPUTED_VALUE"""),"")</f>
        <v/>
      </c>
      <c r="AE184" s="39" t="str">
        <f>IFERROR(__xludf.DUMMYFUNCTION("""COMPUTED_VALUE"""),"")</f>
        <v/>
      </c>
      <c r="AF184" s="39" t="str">
        <f>IFERROR(__xludf.DUMMYFUNCTION("""COMPUTED_VALUE"""),"")</f>
        <v/>
      </c>
      <c r="AG184" s="39" t="str">
        <f>IFERROR(__xludf.DUMMYFUNCTION("""COMPUTED_VALUE"""),"")</f>
        <v/>
      </c>
      <c r="AH184" s="39"/>
      <c r="AI184" s="39"/>
      <c r="AJ184" s="39"/>
      <c r="AK184" s="39"/>
      <c r="AL184" s="39"/>
      <c r="AM184" s="39"/>
      <c r="AN184" s="39"/>
    </row>
    <row r="185" outlineLevel="1">
      <c r="A185" s="39" t="str">
        <f>IFERROR(__xludf.DUMMYFUNCTION("""COMPUTED_VALUE"""),"begin_group")</f>
        <v>begin_group</v>
      </c>
      <c r="B185" s="39" t="str">
        <f>IFERROR(__xludf.DUMMYFUNCTION("""COMPUTED_VALUE"""),"TracerDrugs")</f>
        <v>TracerDrugs</v>
      </c>
      <c r="C185" s="39" t="str">
        <f>IFERROR(__xludf.DUMMYFUNCTION("""COMPUTED_VALUE"""),"Section 11 Tracer Drugs ")</f>
        <v>Section 11 Tracer Drugs </v>
      </c>
      <c r="D185" s="39" t="str">
        <f>IFERROR(__xludf.DUMMYFUNCTION("""COMPUTED_VALUE"""),"")</f>
        <v/>
      </c>
      <c r="E185" s="39" t="str">
        <f>IFERROR(__xludf.DUMMYFUNCTION("""COMPUTED_VALUE"""),"")</f>
        <v/>
      </c>
      <c r="F185" s="39">
        <f>IFERROR(__xludf.DUMMYFUNCTION("""COMPUTED_VALUE"""),185.0)</f>
        <v>185</v>
      </c>
      <c r="G185" s="39" t="str">
        <f>IFERROR(__xludf.DUMMYFUNCTION("""COMPUTED_VALUE"""),"")</f>
        <v/>
      </c>
      <c r="H185" s="39">
        <f>IFERROR(__xludf.DUMMYFUNCTION("""COMPUTED_VALUE"""),11.0)</f>
        <v>11</v>
      </c>
      <c r="I185" s="39" t="str">
        <f>IFERROR(__xludf.DUMMYFUNCTION("""COMPUTED_VALUE"""),"min. stock = Monthly Av. Consumption times 2- Minimum stock is two months average consumption")</f>
        <v>min. stock = Monthly Av. Consumption times 2- Minimum stock is two months average consumption</v>
      </c>
      <c r="J185" s="39" t="str">
        <f>IFERROR(__xludf.DUMMYFUNCTION("""COMPUTED_VALUE"""),"field-list")</f>
        <v>field-list</v>
      </c>
      <c r="K185" s="39" t="str">
        <f>IFERROR(__xludf.DUMMYFUNCTION("""COMPUTED_VALUE"""),"")</f>
        <v/>
      </c>
      <c r="L185" s="37" t="str">
        <f>IFERROR(__xludf.DUMMYFUNCTION("""COMPUTED_VALUE"""),"")</f>
        <v/>
      </c>
      <c r="M185" s="37" t="str">
        <f>IFERROR(__xludf.DUMMYFUNCTION("""COMPUTED_VALUE"""),"")</f>
        <v/>
      </c>
      <c r="N185" s="40" t="str">
        <f>IFERROR(__xludf.DUMMYFUNCTION("""COMPUTED_VALUE"""),"")</f>
        <v/>
      </c>
      <c r="O185" s="39" t="str">
        <f>IFERROR(__xludf.DUMMYFUNCTION("""COMPUTED_VALUE"""),"")</f>
        <v/>
      </c>
      <c r="P185" s="39" t="str">
        <f>IFERROR(__xludf.DUMMYFUNCTION("""COMPUTED_VALUE"""),"")</f>
        <v/>
      </c>
      <c r="Q185" s="39" t="str">
        <f>IFERROR(__xludf.DUMMYFUNCTION("""COMPUTED_VALUE"""),"")</f>
        <v/>
      </c>
      <c r="R185" s="39" t="str">
        <f>IFERROR(__xludf.DUMMYFUNCTION("""COMPUTED_VALUE"""),"")</f>
        <v/>
      </c>
      <c r="S185" s="39" t="str">
        <f>IFERROR(__xludf.DUMMYFUNCTION("""COMPUTED_VALUE"""),"")</f>
        <v/>
      </c>
      <c r="T185" s="39" t="str">
        <f>IFERROR(__xludf.DUMMYFUNCTION("""COMPUTED_VALUE"""),"")</f>
        <v/>
      </c>
      <c r="U185" s="39" t="str">
        <f>IFERROR(__xludf.DUMMYFUNCTION("""COMPUTED_VALUE"""),"")</f>
        <v/>
      </c>
      <c r="V185" s="39" t="str">
        <f>IFERROR(__xludf.DUMMYFUNCTION("""COMPUTED_VALUE"""),"")</f>
        <v/>
      </c>
      <c r="W185" s="39" t="str">
        <f>IFERROR(__xludf.DUMMYFUNCTION("""COMPUTED_VALUE"""),"")</f>
        <v/>
      </c>
      <c r="X185" s="39" t="str">
        <f>IFERROR(__xludf.DUMMYFUNCTION("""COMPUTED_VALUE"""),"section_11_")</f>
        <v>section_11_</v>
      </c>
      <c r="Y185" s="39" t="str">
        <f>IFERROR(__xludf.DUMMYFUNCTION("""COMPUTED_VALUE"""),"No")</f>
        <v>No</v>
      </c>
      <c r="Z185" s="39" t="str">
        <f>IFERROR(__xludf.DUMMYFUNCTION("""COMPUTED_VALUE"""),"")</f>
        <v/>
      </c>
      <c r="AA185" s="39" t="str">
        <f>IFERROR(__xludf.DUMMYFUNCTION("""COMPUTED_VALUE"""),"")</f>
        <v/>
      </c>
      <c r="AB185" s="39" t="str">
        <f>IFERROR(__xludf.DUMMYFUNCTION("""COMPUTED_VALUE"""),"")</f>
        <v/>
      </c>
      <c r="AC185" s="39" t="str">
        <f>IFERROR(__xludf.DUMMYFUNCTION("""COMPUTED_VALUE"""),"")</f>
        <v/>
      </c>
      <c r="AD185" s="39" t="str">
        <f>IFERROR(__xludf.DUMMYFUNCTION("""COMPUTED_VALUE"""),"")</f>
        <v/>
      </c>
      <c r="AE185" s="39" t="str">
        <f>IFERROR(__xludf.DUMMYFUNCTION("""COMPUTED_VALUE"""),"")</f>
        <v/>
      </c>
      <c r="AF185" s="39" t="str">
        <f>IFERROR(__xludf.DUMMYFUNCTION("""COMPUTED_VALUE"""),"")</f>
        <v/>
      </c>
      <c r="AG185" s="39" t="str">
        <f>IFERROR(__xludf.DUMMYFUNCTION("""COMPUTED_VALUE"""),"")</f>
        <v/>
      </c>
      <c r="AH185" s="39"/>
      <c r="AI185" s="39"/>
      <c r="AJ185" s="39"/>
      <c r="AK185" s="39"/>
      <c r="AL185" s="39"/>
      <c r="AM185" s="39"/>
      <c r="AN185" s="39"/>
    </row>
    <row r="186" outlineLevel="1">
      <c r="A186" s="39" t="str">
        <f>IFERROR(__xludf.DUMMYFUNCTION("""COMPUTED_VALUE"""),"select_one yes1_no0")</f>
        <v>select_one yes1_no0</v>
      </c>
      <c r="B186" s="39" t="str">
        <f>IFERROR(__xludf.DUMMYFUNCTION("""COMPUTED_VALUE"""),"Paracetamol")</f>
        <v>Paracetamol</v>
      </c>
      <c r="C186" s="39" t="str">
        <f>IFERROR(__xludf.DUMMYFUNCTION("""COMPUTED_VALUE"""),"1. Paracetamol 500 mg tab")</f>
        <v>1. Paracetamol 500 mg tab</v>
      </c>
      <c r="D186" s="39" t="str">
        <f>IFERROR(__xludf.DUMMYFUNCTION("""COMPUTED_VALUE"""),"")</f>
        <v/>
      </c>
      <c r="E186" s="39" t="str">
        <f>IFERROR(__xludf.DUMMYFUNCTION("""COMPUTED_VALUE"""),"")</f>
        <v/>
      </c>
      <c r="F186" s="39">
        <f>IFERROR(__xludf.DUMMYFUNCTION("""COMPUTED_VALUE"""),186.0)</f>
        <v>186</v>
      </c>
      <c r="G186" s="39">
        <f>IFERROR(__xludf.DUMMYFUNCTION("""COMPUTED_VALUE"""),1.0)</f>
        <v>1</v>
      </c>
      <c r="H186" s="39">
        <f>IFERROR(__xludf.DUMMYFUNCTION("""COMPUTED_VALUE"""),11.0)</f>
        <v>11</v>
      </c>
      <c r="I186" s="39" t="str">
        <f>IFERROR(__xludf.DUMMYFUNCTION("""COMPUTED_VALUE"""),"")</f>
        <v/>
      </c>
      <c r="J186" s="39" t="str">
        <f>IFERROR(__xludf.DUMMYFUNCTION("""COMPUTED_VALUE"""),"")</f>
        <v/>
      </c>
      <c r="K186" s="39" t="b">
        <f>IFERROR(__xludf.DUMMYFUNCTION("""COMPUTED_VALUE"""),TRUE)</f>
        <v>1</v>
      </c>
      <c r="L186" s="37" t="str">
        <f>IFERROR(__xludf.DUMMYFUNCTION("""COMPUTED_VALUE"""),"")</f>
        <v/>
      </c>
      <c r="M186" s="37" t="str">
        <f>IFERROR(__xludf.DUMMYFUNCTION("""COMPUTED_VALUE"""),"")</f>
        <v/>
      </c>
      <c r="N186" s="40" t="str">
        <f>IFERROR(__xludf.DUMMYFUNCTION("""COMPUTED_VALUE"""),"")</f>
        <v/>
      </c>
      <c r="O186" s="39" t="str">
        <f>IFERROR(__xludf.DUMMYFUNCTION("""COMPUTED_VALUE"""),"")</f>
        <v/>
      </c>
      <c r="P186" s="39" t="str">
        <f>IFERROR(__xludf.DUMMYFUNCTION("""COMPUTED_VALUE"""),"")</f>
        <v/>
      </c>
      <c r="Q186" s="39" t="str">
        <f>IFERROR(__xludf.DUMMYFUNCTION("""COMPUTED_VALUE"""),"")</f>
        <v/>
      </c>
      <c r="R186" s="39" t="str">
        <f>IFERROR(__xludf.DUMMYFUNCTION("""COMPUTED_VALUE"""),"")</f>
        <v/>
      </c>
      <c r="S186" s="39" t="str">
        <f>IFERROR(__xludf.DUMMYFUNCTION("""COMPUTED_VALUE"""),"")</f>
        <v/>
      </c>
      <c r="T186" s="39" t="str">
        <f>IFERROR(__xludf.DUMMYFUNCTION("""COMPUTED_VALUE"""),"")</f>
        <v/>
      </c>
      <c r="U186" s="39" t="str">
        <f>IFERROR(__xludf.DUMMYFUNCTION("""COMPUTED_VALUE"""),"")</f>
        <v/>
      </c>
      <c r="V186" s="39" t="str">
        <f>IFERROR(__xludf.DUMMYFUNCTION("""COMPUTED_VALUE"""),"")</f>
        <v/>
      </c>
      <c r="W186" s="39" t="str">
        <f>IFERROR(__xludf.DUMMYFUNCTION("""COMPUTED_VALUE"""),"")</f>
        <v/>
      </c>
      <c r="X186" s="39" t="str">
        <f>IFERROR(__xludf.DUMMYFUNCTION("""COMPUTED_VALUE"""),"paracetamol")</f>
        <v>paracetamol</v>
      </c>
      <c r="Y186" s="39" t="str">
        <f>IFERROR(__xludf.DUMMYFUNCTION("""COMPUTED_VALUE"""),"Yes")</f>
        <v>Yes</v>
      </c>
      <c r="Z186" s="39" t="str">
        <f>IFERROR(__xludf.DUMMYFUNCTION("""COMPUTED_VALUE"""),"yes1_no0")</f>
        <v>yes1_no0</v>
      </c>
      <c r="AA186" s="39" t="str">
        <f>IFERROR(__xludf.DUMMYFUNCTION("""COMPUTED_VALUE"""),"yes1no00000")</f>
        <v>yes1no00000</v>
      </c>
      <c r="AB186" s="39" t="str">
        <f>IFERROR(__xludf.DUMMYFUNCTION("""COMPUTED_VALUE"""),"INTEGER_ZERO_OR_POSITIVE")</f>
        <v>INTEGER_ZERO_OR_POSITIVE</v>
      </c>
      <c r="AC186" s="39" t="str">
        <f>IFERROR(__xludf.DUMMYFUNCTION("""COMPUTED_VALUE"""),"")</f>
        <v/>
      </c>
      <c r="AD186" s="39" t="str">
        <f>IFERROR(__xludf.DUMMYFUNCTION("""COMPUTED_VALUE"""),"INTEGER_ZERO_OR_POSITIVE")</f>
        <v>INTEGER_ZERO_OR_POSITIVE</v>
      </c>
      <c r="AE186" s="39" t="str">
        <f>IFERROR(__xludf.DUMMYFUNCTION("""COMPUTED_VALUE"""),"SUM")</f>
        <v>SUM</v>
      </c>
      <c r="AF186" s="39" t="b">
        <f>IFERROR(__xludf.DUMMYFUNCTION("""COMPUTED_VALUE"""),TRUE)</f>
        <v>1</v>
      </c>
      <c r="AG186" s="39" t="str">
        <f>IFERROR(__xludf.DUMMYFUNCTION("""COMPUTED_VALUE"""),"Yes + Yes + Yes + Yes + Yes + Yes + Yes + Yes + Yes + Yes + Yes + Yes + Yes + Yes + Yes + Yes + Yes + Yes + Yes + Yes + Yes + Yes + Yes + Yes + Yes + Yes")</f>
        <v>Yes + Yes + Yes + Yes + Yes + Yes + Yes + Yes + Yes + Yes + Yes + Yes + Yes + Yes + Yes + Yes + Yes + Yes + Yes + Yes + Yes + Yes + Yes + Yes + Yes + Yes</v>
      </c>
      <c r="AH186" s="39"/>
      <c r="AI186" s="39"/>
      <c r="AJ186" s="39"/>
      <c r="AK186" s="39"/>
      <c r="AL186" s="39"/>
      <c r="AM186" s="39"/>
      <c r="AN186" s="39"/>
    </row>
    <row r="187" outlineLevel="1">
      <c r="A187" s="39" t="str">
        <f>IFERROR(__xludf.DUMMYFUNCTION("""COMPUTED_VALUE"""),"select_one yes0p5_no0")</f>
        <v>select_one yes0p5_no0</v>
      </c>
      <c r="B187" s="39" t="str">
        <f>IFERROR(__xludf.DUMMYFUNCTION("""COMPUTED_VALUE"""),"IbuprofenCp")</f>
        <v>IbuprofenCp</v>
      </c>
      <c r="C187" s="39" t="str">
        <f>IFERROR(__xludf.DUMMYFUNCTION("""COMPUTED_VALUE"""),"2. Ibuprofen 200 mg caps")</f>
        <v>2. Ibuprofen 200 mg caps</v>
      </c>
      <c r="D187" s="39" t="str">
        <f>IFERROR(__xludf.DUMMYFUNCTION("""COMPUTED_VALUE"""),"")</f>
        <v/>
      </c>
      <c r="E187" s="39" t="str">
        <f>IFERROR(__xludf.DUMMYFUNCTION("""COMPUTED_VALUE"""),"")</f>
        <v/>
      </c>
      <c r="F187" s="39">
        <f>IFERROR(__xludf.DUMMYFUNCTION("""COMPUTED_VALUE"""),187.0)</f>
        <v>187</v>
      </c>
      <c r="G187" s="39">
        <f>IFERROR(__xludf.DUMMYFUNCTION("""COMPUTED_VALUE"""),0.5)</f>
        <v>0.5</v>
      </c>
      <c r="H187" s="39">
        <f>IFERROR(__xludf.DUMMYFUNCTION("""COMPUTED_VALUE"""),11.0)</f>
        <v>11</v>
      </c>
      <c r="I187" s="39" t="str">
        <f>IFERROR(__xludf.DUMMYFUNCTION("""COMPUTED_VALUE"""),"")</f>
        <v/>
      </c>
      <c r="J187" s="39" t="str">
        <f>IFERROR(__xludf.DUMMYFUNCTION("""COMPUTED_VALUE"""),"")</f>
        <v/>
      </c>
      <c r="K187" s="39" t="b">
        <f>IFERROR(__xludf.DUMMYFUNCTION("""COMPUTED_VALUE"""),TRUE)</f>
        <v>1</v>
      </c>
      <c r="L187" s="37" t="str">
        <f>IFERROR(__xludf.DUMMYFUNCTION("""COMPUTED_VALUE"""),"")</f>
        <v/>
      </c>
      <c r="M187" s="37" t="str">
        <f>IFERROR(__xludf.DUMMYFUNCTION("""COMPUTED_VALUE"""),"")</f>
        <v/>
      </c>
      <c r="N187" s="40" t="str">
        <f>IFERROR(__xludf.DUMMYFUNCTION("""COMPUTED_VALUE"""),"")</f>
        <v/>
      </c>
      <c r="O187" s="39" t="str">
        <f>IFERROR(__xludf.DUMMYFUNCTION("""COMPUTED_VALUE"""),"")</f>
        <v/>
      </c>
      <c r="P187" s="39" t="str">
        <f>IFERROR(__xludf.DUMMYFUNCTION("""COMPUTED_VALUE"""),"")</f>
        <v/>
      </c>
      <c r="Q187" s="39" t="str">
        <f>IFERROR(__xludf.DUMMYFUNCTION("""COMPUTED_VALUE"""),"")</f>
        <v/>
      </c>
      <c r="R187" s="39" t="str">
        <f>IFERROR(__xludf.DUMMYFUNCTION("""COMPUTED_VALUE"""),"")</f>
        <v/>
      </c>
      <c r="S187" s="39" t="str">
        <f>IFERROR(__xludf.DUMMYFUNCTION("""COMPUTED_VALUE"""),"")</f>
        <v/>
      </c>
      <c r="T187" s="39" t="str">
        <f>IFERROR(__xludf.DUMMYFUNCTION("""COMPUTED_VALUE"""),"")</f>
        <v/>
      </c>
      <c r="U187" s="39" t="str">
        <f>IFERROR(__xludf.DUMMYFUNCTION("""COMPUTED_VALUE"""),"")</f>
        <v/>
      </c>
      <c r="V187" s="39" t="str">
        <f>IFERROR(__xludf.DUMMYFUNCTION("""COMPUTED_VALUE"""),"")</f>
        <v/>
      </c>
      <c r="W187" s="39" t="str">
        <f>IFERROR(__xludf.DUMMYFUNCTION("""COMPUTED_VALUE"""),"")</f>
        <v/>
      </c>
      <c r="X187" s="39" t="str">
        <f>IFERROR(__xludf.DUMMYFUNCTION("""COMPUTED_VALUE"""),"ibuprofen_2")</f>
        <v>ibuprofen_2</v>
      </c>
      <c r="Y187" s="39" t="str">
        <f>IFERROR(__xludf.DUMMYFUNCTION("""COMPUTED_VALUE"""),"Yes")</f>
        <v>Yes</v>
      </c>
      <c r="Z187" s="39" t="str">
        <f>IFERROR(__xludf.DUMMYFUNCTION("""COMPUTED_VALUE"""),"yes0p5_no0")</f>
        <v>yes0p5_no0</v>
      </c>
      <c r="AA187" s="39" t="str">
        <f>IFERROR(__xludf.DUMMYFUNCTION("""COMPUTED_VALUE"""),"yes0p5no000")</f>
        <v>yes0p5no000</v>
      </c>
      <c r="AB187" s="39" t="str">
        <f>IFERROR(__xludf.DUMMYFUNCTION("""COMPUTED_VALUE"""),"NUMBER")</f>
        <v>NUMBER</v>
      </c>
      <c r="AC187" s="39" t="str">
        <f>IFERROR(__xludf.DUMMYFUNCTION("""COMPUTED_VALUE"""),"")</f>
        <v/>
      </c>
      <c r="AD187" s="39" t="str">
        <f>IFERROR(__xludf.DUMMYFUNCTION("""COMPUTED_VALUE"""),"NUMBER")</f>
        <v>NUMBER</v>
      </c>
      <c r="AE187" s="39" t="str">
        <f>IFERROR(__xludf.DUMMYFUNCTION("""COMPUTED_VALUE"""),"SUM")</f>
        <v>SUM</v>
      </c>
      <c r="AF187" s="39" t="b">
        <f>IFERROR(__xludf.DUMMYFUNCTION("""COMPUTED_VALUE"""),TRUE)</f>
        <v>1</v>
      </c>
      <c r="AG187" s="39" t="str">
        <f>IFERROR(__xludf.DUMMYFUNCTION("""COMPUTED_VALUE"""),"")</f>
        <v/>
      </c>
      <c r="AH187" s="39"/>
      <c r="AI187" s="39"/>
      <c r="AJ187" s="39"/>
      <c r="AK187" s="39"/>
      <c r="AL187" s="39"/>
      <c r="AM187" s="39"/>
      <c r="AN187" s="39"/>
    </row>
    <row r="188" outlineLevel="1">
      <c r="A188" s="39" t="str">
        <f>IFERROR(__xludf.DUMMYFUNCTION("""COMPUTED_VALUE"""),"select_one yes1_no0")</f>
        <v>select_one yes1_no0</v>
      </c>
      <c r="B188" s="39" t="str">
        <f>IFERROR(__xludf.DUMMYFUNCTION("""COMPUTED_VALUE"""),"Chlorphen2m")</f>
        <v>Chlorphen2m</v>
      </c>
      <c r="C188" s="39" t="str">
        <f>IFERROR(__xludf.DUMMYFUNCTION("""COMPUTED_VALUE"""),"3. Chlorpheniramine 2 mg")</f>
        <v>3. Chlorpheniramine 2 mg</v>
      </c>
      <c r="D188" s="39" t="str">
        <f>IFERROR(__xludf.DUMMYFUNCTION("""COMPUTED_VALUE"""),"")</f>
        <v/>
      </c>
      <c r="E188" s="39" t="str">
        <f>IFERROR(__xludf.DUMMYFUNCTION("""COMPUTED_VALUE"""),"")</f>
        <v/>
      </c>
      <c r="F188" s="39">
        <f>IFERROR(__xludf.DUMMYFUNCTION("""COMPUTED_VALUE"""),188.0)</f>
        <v>188</v>
      </c>
      <c r="G188" s="39">
        <f>IFERROR(__xludf.DUMMYFUNCTION("""COMPUTED_VALUE"""),1.0)</f>
        <v>1</v>
      </c>
      <c r="H188" s="39">
        <f>IFERROR(__xludf.DUMMYFUNCTION("""COMPUTED_VALUE"""),11.0)</f>
        <v>11</v>
      </c>
      <c r="I188" s="39" t="str">
        <f>IFERROR(__xludf.DUMMYFUNCTION("""COMPUTED_VALUE"""),"")</f>
        <v/>
      </c>
      <c r="J188" s="39" t="str">
        <f>IFERROR(__xludf.DUMMYFUNCTION("""COMPUTED_VALUE"""),"")</f>
        <v/>
      </c>
      <c r="K188" s="39" t="b">
        <f>IFERROR(__xludf.DUMMYFUNCTION("""COMPUTED_VALUE"""),TRUE)</f>
        <v>1</v>
      </c>
      <c r="L188" s="37" t="str">
        <f>IFERROR(__xludf.DUMMYFUNCTION("""COMPUTED_VALUE"""),"")</f>
        <v/>
      </c>
      <c r="M188" s="37" t="str">
        <f>IFERROR(__xludf.DUMMYFUNCTION("""COMPUTED_VALUE"""),"")</f>
        <v/>
      </c>
      <c r="N188" s="40" t="str">
        <f>IFERROR(__xludf.DUMMYFUNCTION("""COMPUTED_VALUE"""),"")</f>
        <v/>
      </c>
      <c r="O188" s="39" t="str">
        <f>IFERROR(__xludf.DUMMYFUNCTION("""COMPUTED_VALUE"""),"")</f>
        <v/>
      </c>
      <c r="P188" s="39" t="str">
        <f>IFERROR(__xludf.DUMMYFUNCTION("""COMPUTED_VALUE"""),"")</f>
        <v/>
      </c>
      <c r="Q188" s="39" t="str">
        <f>IFERROR(__xludf.DUMMYFUNCTION("""COMPUTED_VALUE"""),"")</f>
        <v/>
      </c>
      <c r="R188" s="39" t="str">
        <f>IFERROR(__xludf.DUMMYFUNCTION("""COMPUTED_VALUE"""),"")</f>
        <v/>
      </c>
      <c r="S188" s="39" t="str">
        <f>IFERROR(__xludf.DUMMYFUNCTION("""COMPUTED_VALUE"""),"")</f>
        <v/>
      </c>
      <c r="T188" s="39" t="str">
        <f>IFERROR(__xludf.DUMMYFUNCTION("""COMPUTED_VALUE"""),"")</f>
        <v/>
      </c>
      <c r="U188" s="39" t="str">
        <f>IFERROR(__xludf.DUMMYFUNCTION("""COMPUTED_VALUE"""),"")</f>
        <v/>
      </c>
      <c r="V188" s="39" t="str">
        <f>IFERROR(__xludf.DUMMYFUNCTION("""COMPUTED_VALUE"""),"")</f>
        <v/>
      </c>
      <c r="W188" s="39" t="str">
        <f>IFERROR(__xludf.DUMMYFUNCTION("""COMPUTED_VALUE"""),"")</f>
        <v/>
      </c>
      <c r="X188" s="39" t="str">
        <f>IFERROR(__xludf.DUMMYFUNCTION("""COMPUTED_VALUE"""),"chlorphenir")</f>
        <v>chlorphenir</v>
      </c>
      <c r="Y188" s="39" t="str">
        <f>IFERROR(__xludf.DUMMYFUNCTION("""COMPUTED_VALUE"""),"Yes")</f>
        <v>Yes</v>
      </c>
      <c r="Z188" s="39" t="str">
        <f>IFERROR(__xludf.DUMMYFUNCTION("""COMPUTED_VALUE"""),"yes1_no0")</f>
        <v>yes1_no0</v>
      </c>
      <c r="AA188" s="39" t="str">
        <f>IFERROR(__xludf.DUMMYFUNCTION("""COMPUTED_VALUE"""),"yes1no00000")</f>
        <v>yes1no00000</v>
      </c>
      <c r="AB188" s="39" t="str">
        <f>IFERROR(__xludf.DUMMYFUNCTION("""COMPUTED_VALUE"""),"INTEGER_ZERO_OR_POSITIVE")</f>
        <v>INTEGER_ZERO_OR_POSITIVE</v>
      </c>
      <c r="AC188" s="39" t="str">
        <f>IFERROR(__xludf.DUMMYFUNCTION("""COMPUTED_VALUE"""),"")</f>
        <v/>
      </c>
      <c r="AD188" s="39" t="str">
        <f>IFERROR(__xludf.DUMMYFUNCTION("""COMPUTED_VALUE"""),"INTEGER_ZERO_OR_POSITIVE")</f>
        <v>INTEGER_ZERO_OR_POSITIVE</v>
      </c>
      <c r="AE188" s="39" t="str">
        <f>IFERROR(__xludf.DUMMYFUNCTION("""COMPUTED_VALUE"""),"SUM")</f>
        <v>SUM</v>
      </c>
      <c r="AF188" s="39" t="b">
        <f>IFERROR(__xludf.DUMMYFUNCTION("""COMPUTED_VALUE"""),TRUE)</f>
        <v>1</v>
      </c>
      <c r="AG188" s="39" t="str">
        <f>IFERROR(__xludf.DUMMYFUNCTION("""COMPUTED_VALUE"""),"")</f>
        <v/>
      </c>
      <c r="AH188" s="39"/>
      <c r="AI188" s="39"/>
      <c r="AJ188" s="39"/>
      <c r="AK188" s="39"/>
      <c r="AL188" s="39"/>
      <c r="AM188" s="39"/>
      <c r="AN188" s="39"/>
    </row>
    <row r="189" ht="10.5" customHeight="1" outlineLevel="1">
      <c r="A189" s="39" t="str">
        <f>IFERROR(__xludf.DUMMYFUNCTION("""COMPUTED_VALUE"""),"select_one yes1_no0")</f>
        <v>select_one yes1_no0</v>
      </c>
      <c r="B189" s="39" t="str">
        <f>IFERROR(__xludf.DUMMYFUNCTION("""COMPUTED_VALUE"""),"Oxytocin10m")</f>
        <v>Oxytocin10m</v>
      </c>
      <c r="C189" s="39" t="str">
        <f>IFERROR(__xludf.DUMMYFUNCTION("""COMPUTED_VALUE"""),"4. Oxytocin 10IU/ml vial")</f>
        <v>4. Oxytocin 10IU/ml vial</v>
      </c>
      <c r="D189" s="39" t="str">
        <f>IFERROR(__xludf.DUMMYFUNCTION("""COMPUTED_VALUE"""),"")</f>
        <v/>
      </c>
      <c r="E189" s="39" t="str">
        <f>IFERROR(__xludf.DUMMYFUNCTION("""COMPUTED_VALUE"""),"")</f>
        <v/>
      </c>
      <c r="F189" s="39">
        <f>IFERROR(__xludf.DUMMYFUNCTION("""COMPUTED_VALUE"""),189.0)</f>
        <v>189</v>
      </c>
      <c r="G189" s="39">
        <f>IFERROR(__xludf.DUMMYFUNCTION("""COMPUTED_VALUE"""),1.0)</f>
        <v>1</v>
      </c>
      <c r="H189" s="39">
        <f>IFERROR(__xludf.DUMMYFUNCTION("""COMPUTED_VALUE"""),11.0)</f>
        <v>11</v>
      </c>
      <c r="I189" s="39" t="str">
        <f>IFERROR(__xludf.DUMMYFUNCTION("""COMPUTED_VALUE"""),"")</f>
        <v/>
      </c>
      <c r="J189" s="39" t="str">
        <f>IFERROR(__xludf.DUMMYFUNCTION("""COMPUTED_VALUE"""),"")</f>
        <v/>
      </c>
      <c r="K189" s="39" t="b">
        <f>IFERROR(__xludf.DUMMYFUNCTION("""COMPUTED_VALUE"""),TRUE)</f>
        <v>1</v>
      </c>
      <c r="L189" s="37" t="str">
        <f>IFERROR(__xludf.DUMMYFUNCTION("""COMPUTED_VALUE"""),"")</f>
        <v/>
      </c>
      <c r="M189" s="37" t="str">
        <f>IFERROR(__xludf.DUMMYFUNCTION("""COMPUTED_VALUE"""),"")</f>
        <v/>
      </c>
      <c r="N189" s="40" t="str">
        <f>IFERROR(__xludf.DUMMYFUNCTION("""COMPUTED_VALUE"""),"")</f>
        <v/>
      </c>
      <c r="O189" s="39" t="str">
        <f>IFERROR(__xludf.DUMMYFUNCTION("""COMPUTED_VALUE"""),"")</f>
        <v/>
      </c>
      <c r="P189" s="39" t="str">
        <f>IFERROR(__xludf.DUMMYFUNCTION("""COMPUTED_VALUE"""),"")</f>
        <v/>
      </c>
      <c r="Q189" s="39" t="str">
        <f>IFERROR(__xludf.DUMMYFUNCTION("""COMPUTED_VALUE"""),"")</f>
        <v/>
      </c>
      <c r="R189" s="39" t="str">
        <f>IFERROR(__xludf.DUMMYFUNCTION("""COMPUTED_VALUE"""),"")</f>
        <v/>
      </c>
      <c r="S189" s="39" t="str">
        <f>IFERROR(__xludf.DUMMYFUNCTION("""COMPUTED_VALUE"""),"")</f>
        <v/>
      </c>
      <c r="T189" s="39" t="str">
        <f>IFERROR(__xludf.DUMMYFUNCTION("""COMPUTED_VALUE"""),"")</f>
        <v/>
      </c>
      <c r="U189" s="39" t="str">
        <f>IFERROR(__xludf.DUMMYFUNCTION("""COMPUTED_VALUE"""),"")</f>
        <v/>
      </c>
      <c r="V189" s="39" t="str">
        <f>IFERROR(__xludf.DUMMYFUNCTION("""COMPUTED_VALUE"""),"")</f>
        <v/>
      </c>
      <c r="W189" s="39" t="str">
        <f>IFERROR(__xludf.DUMMYFUNCTION("""COMPUTED_VALUE"""),"")</f>
        <v/>
      </c>
      <c r="X189" s="39" t="str">
        <f>IFERROR(__xludf.DUMMYFUNCTION("""COMPUTED_VALUE"""),"oxytocin_10")</f>
        <v>oxytocin_10</v>
      </c>
      <c r="Y189" s="39" t="str">
        <f>IFERROR(__xludf.DUMMYFUNCTION("""COMPUTED_VALUE"""),"Yes")</f>
        <v>Yes</v>
      </c>
      <c r="Z189" s="39" t="str">
        <f>IFERROR(__xludf.DUMMYFUNCTION("""COMPUTED_VALUE"""),"yes1_no0")</f>
        <v>yes1_no0</v>
      </c>
      <c r="AA189" s="39" t="str">
        <f>IFERROR(__xludf.DUMMYFUNCTION("""COMPUTED_VALUE"""),"yes1no00000")</f>
        <v>yes1no00000</v>
      </c>
      <c r="AB189" s="39" t="str">
        <f>IFERROR(__xludf.DUMMYFUNCTION("""COMPUTED_VALUE"""),"INTEGER_ZERO_OR_POSITIVE")</f>
        <v>INTEGER_ZERO_OR_POSITIVE</v>
      </c>
      <c r="AC189" s="39" t="str">
        <f>IFERROR(__xludf.DUMMYFUNCTION("""COMPUTED_VALUE"""),"")</f>
        <v/>
      </c>
      <c r="AD189" s="39" t="str">
        <f>IFERROR(__xludf.DUMMYFUNCTION("""COMPUTED_VALUE"""),"INTEGER_ZERO_OR_POSITIVE")</f>
        <v>INTEGER_ZERO_OR_POSITIVE</v>
      </c>
      <c r="AE189" s="39" t="str">
        <f>IFERROR(__xludf.DUMMYFUNCTION("""COMPUTED_VALUE"""),"SUM")</f>
        <v>SUM</v>
      </c>
      <c r="AF189" s="39" t="b">
        <f>IFERROR(__xludf.DUMMYFUNCTION("""COMPUTED_VALUE"""),TRUE)</f>
        <v>1</v>
      </c>
      <c r="AG189" s="39" t="str">
        <f>IFERROR(__xludf.DUMMYFUNCTION("""COMPUTED_VALUE"""),"")</f>
        <v/>
      </c>
      <c r="AH189" s="39"/>
      <c r="AI189" s="39"/>
      <c r="AJ189" s="39"/>
      <c r="AK189" s="39"/>
      <c r="AL189" s="39"/>
      <c r="AM189" s="39"/>
      <c r="AN189" s="39"/>
    </row>
    <row r="190" outlineLevel="1">
      <c r="A190" s="39" t="str">
        <f>IFERROR(__xludf.DUMMYFUNCTION("""COMPUTED_VALUE"""),"select_one yes1_no0")</f>
        <v>select_one yes1_no0</v>
      </c>
      <c r="B190" s="39" t="str">
        <f>IFERROR(__xludf.DUMMYFUNCTION("""COMPUTED_VALUE"""),"Mebendazole")</f>
        <v>Mebendazole</v>
      </c>
      <c r="C190" s="39" t="str">
        <f>IFERROR(__xludf.DUMMYFUNCTION("""COMPUTED_VALUE"""),"5. Mebendazole 100 mg tab")</f>
        <v>5. Mebendazole 100 mg tab</v>
      </c>
      <c r="D190" s="39" t="str">
        <f>IFERROR(__xludf.DUMMYFUNCTION("""COMPUTED_VALUE"""),"")</f>
        <v/>
      </c>
      <c r="E190" s="39" t="str">
        <f>IFERROR(__xludf.DUMMYFUNCTION("""COMPUTED_VALUE"""),"")</f>
        <v/>
      </c>
      <c r="F190" s="39">
        <f>IFERROR(__xludf.DUMMYFUNCTION("""COMPUTED_VALUE"""),190.0)</f>
        <v>190</v>
      </c>
      <c r="G190" s="39">
        <f>IFERROR(__xludf.DUMMYFUNCTION("""COMPUTED_VALUE"""),1.0)</f>
        <v>1</v>
      </c>
      <c r="H190" s="39">
        <f>IFERROR(__xludf.DUMMYFUNCTION("""COMPUTED_VALUE"""),11.0)</f>
        <v>11</v>
      </c>
      <c r="I190" s="39" t="str">
        <f>IFERROR(__xludf.DUMMYFUNCTION("""COMPUTED_VALUE"""),"")</f>
        <v/>
      </c>
      <c r="J190" s="39" t="str">
        <f>IFERROR(__xludf.DUMMYFUNCTION("""COMPUTED_VALUE"""),"")</f>
        <v/>
      </c>
      <c r="K190" s="39" t="b">
        <f>IFERROR(__xludf.DUMMYFUNCTION("""COMPUTED_VALUE"""),TRUE)</f>
        <v>1</v>
      </c>
      <c r="L190" s="37" t="str">
        <f>IFERROR(__xludf.DUMMYFUNCTION("""COMPUTED_VALUE"""),"")</f>
        <v/>
      </c>
      <c r="M190" s="37" t="str">
        <f>IFERROR(__xludf.DUMMYFUNCTION("""COMPUTED_VALUE"""),"")</f>
        <v/>
      </c>
      <c r="N190" s="40" t="str">
        <f>IFERROR(__xludf.DUMMYFUNCTION("""COMPUTED_VALUE"""),"")</f>
        <v/>
      </c>
      <c r="O190" s="39" t="str">
        <f>IFERROR(__xludf.DUMMYFUNCTION("""COMPUTED_VALUE"""),"")</f>
        <v/>
      </c>
      <c r="P190" s="39" t="str">
        <f>IFERROR(__xludf.DUMMYFUNCTION("""COMPUTED_VALUE"""),"")</f>
        <v/>
      </c>
      <c r="Q190" s="39" t="str">
        <f>IFERROR(__xludf.DUMMYFUNCTION("""COMPUTED_VALUE"""),"")</f>
        <v/>
      </c>
      <c r="R190" s="39" t="str">
        <f>IFERROR(__xludf.DUMMYFUNCTION("""COMPUTED_VALUE"""),"")</f>
        <v/>
      </c>
      <c r="S190" s="39" t="str">
        <f>IFERROR(__xludf.DUMMYFUNCTION("""COMPUTED_VALUE"""),"")</f>
        <v/>
      </c>
      <c r="T190" s="39" t="str">
        <f>IFERROR(__xludf.DUMMYFUNCTION("""COMPUTED_VALUE"""),"")</f>
        <v/>
      </c>
      <c r="U190" s="39" t="str">
        <f>IFERROR(__xludf.DUMMYFUNCTION("""COMPUTED_VALUE"""),"")</f>
        <v/>
      </c>
      <c r="V190" s="39" t="str">
        <f>IFERROR(__xludf.DUMMYFUNCTION("""COMPUTED_VALUE"""),"")</f>
        <v/>
      </c>
      <c r="W190" s="39" t="str">
        <f>IFERROR(__xludf.DUMMYFUNCTION("""COMPUTED_VALUE"""),"")</f>
        <v/>
      </c>
      <c r="X190" s="39" t="str">
        <f>IFERROR(__xludf.DUMMYFUNCTION("""COMPUTED_VALUE"""),"mebendazole")</f>
        <v>mebendazole</v>
      </c>
      <c r="Y190" s="39" t="str">
        <f>IFERROR(__xludf.DUMMYFUNCTION("""COMPUTED_VALUE"""),"Yes")</f>
        <v>Yes</v>
      </c>
      <c r="Z190" s="39" t="str">
        <f>IFERROR(__xludf.DUMMYFUNCTION("""COMPUTED_VALUE"""),"yes1_no0")</f>
        <v>yes1_no0</v>
      </c>
      <c r="AA190" s="39" t="str">
        <f>IFERROR(__xludf.DUMMYFUNCTION("""COMPUTED_VALUE"""),"yes1no00000")</f>
        <v>yes1no00000</v>
      </c>
      <c r="AB190" s="39" t="str">
        <f>IFERROR(__xludf.DUMMYFUNCTION("""COMPUTED_VALUE"""),"INTEGER_ZERO_OR_POSITIVE")</f>
        <v>INTEGER_ZERO_OR_POSITIVE</v>
      </c>
      <c r="AC190" s="39" t="str">
        <f>IFERROR(__xludf.DUMMYFUNCTION("""COMPUTED_VALUE"""),"")</f>
        <v/>
      </c>
      <c r="AD190" s="39" t="str">
        <f>IFERROR(__xludf.DUMMYFUNCTION("""COMPUTED_VALUE"""),"INTEGER_ZERO_OR_POSITIVE")</f>
        <v>INTEGER_ZERO_OR_POSITIVE</v>
      </c>
      <c r="AE190" s="39" t="str">
        <f>IFERROR(__xludf.DUMMYFUNCTION("""COMPUTED_VALUE"""),"SUM")</f>
        <v>SUM</v>
      </c>
      <c r="AF190" s="39" t="b">
        <f>IFERROR(__xludf.DUMMYFUNCTION("""COMPUTED_VALUE"""),TRUE)</f>
        <v>1</v>
      </c>
      <c r="AG190" s="39" t="str">
        <f>IFERROR(__xludf.DUMMYFUNCTION("""COMPUTED_VALUE"""),"")</f>
        <v/>
      </c>
      <c r="AH190" s="39"/>
      <c r="AI190" s="39"/>
      <c r="AJ190" s="39"/>
      <c r="AK190" s="39"/>
      <c r="AL190" s="39"/>
      <c r="AM190" s="39"/>
      <c r="AN190" s="39"/>
    </row>
    <row r="191" outlineLevel="1">
      <c r="A191" s="39" t="str">
        <f>IFERROR(__xludf.DUMMYFUNCTION("""COMPUTED_VALUE"""),"select_one yes1_no0")</f>
        <v>select_one yes1_no0</v>
      </c>
      <c r="B191" s="39" t="str">
        <f>IFERROR(__xludf.DUMMYFUNCTION("""COMPUTED_VALUE"""),"FerrousSulf")</f>
        <v>FerrousSulf</v>
      </c>
      <c r="C191" s="39" t="str">
        <f>IFERROR(__xludf.DUMMYFUNCTION("""COMPUTED_VALUE"""),"6. Ferrous Sulfate 325 mg tab")</f>
        <v>6. Ferrous Sulfate 325 mg tab</v>
      </c>
      <c r="D191" s="39" t="str">
        <f>IFERROR(__xludf.DUMMYFUNCTION("""COMPUTED_VALUE"""),"")</f>
        <v/>
      </c>
      <c r="E191" s="39" t="str">
        <f>IFERROR(__xludf.DUMMYFUNCTION("""COMPUTED_VALUE"""),"")</f>
        <v/>
      </c>
      <c r="F191" s="39">
        <f>IFERROR(__xludf.DUMMYFUNCTION("""COMPUTED_VALUE"""),191.0)</f>
        <v>191</v>
      </c>
      <c r="G191" s="39">
        <f>IFERROR(__xludf.DUMMYFUNCTION("""COMPUTED_VALUE"""),1.0)</f>
        <v>1</v>
      </c>
      <c r="H191" s="39">
        <f>IFERROR(__xludf.DUMMYFUNCTION("""COMPUTED_VALUE"""),11.0)</f>
        <v>11</v>
      </c>
      <c r="I191" s="39" t="str">
        <f>IFERROR(__xludf.DUMMYFUNCTION("""COMPUTED_VALUE"""),"")</f>
        <v/>
      </c>
      <c r="J191" s="39" t="str">
        <f>IFERROR(__xludf.DUMMYFUNCTION("""COMPUTED_VALUE"""),"")</f>
        <v/>
      </c>
      <c r="K191" s="39" t="b">
        <f>IFERROR(__xludf.DUMMYFUNCTION("""COMPUTED_VALUE"""),TRUE)</f>
        <v>1</v>
      </c>
      <c r="L191" s="37" t="str">
        <f>IFERROR(__xludf.DUMMYFUNCTION("""COMPUTED_VALUE"""),"")</f>
        <v/>
      </c>
      <c r="M191" s="37" t="str">
        <f>IFERROR(__xludf.DUMMYFUNCTION("""COMPUTED_VALUE"""),"")</f>
        <v/>
      </c>
      <c r="N191" s="40" t="str">
        <f>IFERROR(__xludf.DUMMYFUNCTION("""COMPUTED_VALUE"""),"")</f>
        <v/>
      </c>
      <c r="O191" s="39" t="str">
        <f>IFERROR(__xludf.DUMMYFUNCTION("""COMPUTED_VALUE"""),"")</f>
        <v/>
      </c>
      <c r="P191" s="39" t="str">
        <f>IFERROR(__xludf.DUMMYFUNCTION("""COMPUTED_VALUE"""),"")</f>
        <v/>
      </c>
      <c r="Q191" s="39" t="str">
        <f>IFERROR(__xludf.DUMMYFUNCTION("""COMPUTED_VALUE"""),"")</f>
        <v/>
      </c>
      <c r="R191" s="39" t="str">
        <f>IFERROR(__xludf.DUMMYFUNCTION("""COMPUTED_VALUE"""),"")</f>
        <v/>
      </c>
      <c r="S191" s="39" t="str">
        <f>IFERROR(__xludf.DUMMYFUNCTION("""COMPUTED_VALUE"""),"")</f>
        <v/>
      </c>
      <c r="T191" s="39" t="str">
        <f>IFERROR(__xludf.DUMMYFUNCTION("""COMPUTED_VALUE"""),"")</f>
        <v/>
      </c>
      <c r="U191" s="39" t="str">
        <f>IFERROR(__xludf.DUMMYFUNCTION("""COMPUTED_VALUE"""),"")</f>
        <v/>
      </c>
      <c r="V191" s="39" t="str">
        <f>IFERROR(__xludf.DUMMYFUNCTION("""COMPUTED_VALUE"""),"")</f>
        <v/>
      </c>
      <c r="W191" s="39" t="str">
        <f>IFERROR(__xludf.DUMMYFUNCTION("""COMPUTED_VALUE"""),"")</f>
        <v/>
      </c>
      <c r="X191" s="39" t="str">
        <f>IFERROR(__xludf.DUMMYFUNCTION("""COMPUTED_VALUE"""),"ferrous_sul")</f>
        <v>ferrous_sul</v>
      </c>
      <c r="Y191" s="39" t="str">
        <f>IFERROR(__xludf.DUMMYFUNCTION("""COMPUTED_VALUE"""),"Yes")</f>
        <v>Yes</v>
      </c>
      <c r="Z191" s="39" t="str">
        <f>IFERROR(__xludf.DUMMYFUNCTION("""COMPUTED_VALUE"""),"yes1_no0")</f>
        <v>yes1_no0</v>
      </c>
      <c r="AA191" s="39" t="str">
        <f>IFERROR(__xludf.DUMMYFUNCTION("""COMPUTED_VALUE"""),"yes1no00000")</f>
        <v>yes1no00000</v>
      </c>
      <c r="AB191" s="39" t="str">
        <f>IFERROR(__xludf.DUMMYFUNCTION("""COMPUTED_VALUE"""),"INTEGER_ZERO_OR_POSITIVE")</f>
        <v>INTEGER_ZERO_OR_POSITIVE</v>
      </c>
      <c r="AC191" s="39" t="str">
        <f>IFERROR(__xludf.DUMMYFUNCTION("""COMPUTED_VALUE"""),"")</f>
        <v/>
      </c>
      <c r="AD191" s="39" t="str">
        <f>IFERROR(__xludf.DUMMYFUNCTION("""COMPUTED_VALUE"""),"INTEGER_ZERO_OR_POSITIVE")</f>
        <v>INTEGER_ZERO_OR_POSITIVE</v>
      </c>
      <c r="AE191" s="39" t="str">
        <f>IFERROR(__xludf.DUMMYFUNCTION("""COMPUTED_VALUE"""),"SUM")</f>
        <v>SUM</v>
      </c>
      <c r="AF191" s="39" t="b">
        <f>IFERROR(__xludf.DUMMYFUNCTION("""COMPUTED_VALUE"""),TRUE)</f>
        <v>1</v>
      </c>
      <c r="AG191" s="39" t="str">
        <f>IFERROR(__xludf.DUMMYFUNCTION("""COMPUTED_VALUE"""),"")</f>
        <v/>
      </c>
      <c r="AH191" s="39"/>
      <c r="AI191" s="39"/>
      <c r="AJ191" s="39"/>
      <c r="AK191" s="39"/>
      <c r="AL191" s="39"/>
      <c r="AM191" s="39"/>
      <c r="AN191" s="39"/>
    </row>
    <row r="192" outlineLevel="1">
      <c r="A192" s="39" t="str">
        <f>IFERROR(__xludf.DUMMYFUNCTION("""COMPUTED_VALUE"""),"select_one yes1_no0")</f>
        <v>select_one yes1_no0</v>
      </c>
      <c r="B192" s="39" t="str">
        <f>IFERROR(__xludf.DUMMYFUNCTION("""COMPUTED_VALUE"""),"Amoxicil500")</f>
        <v>Amoxicil500</v>
      </c>
      <c r="C192" s="39" t="str">
        <f>IFERROR(__xludf.DUMMYFUNCTION("""COMPUTED_VALUE"""),"7. Amoxicillin 500 mg caps")</f>
        <v>7. Amoxicillin 500 mg caps</v>
      </c>
      <c r="D192" s="39" t="str">
        <f>IFERROR(__xludf.DUMMYFUNCTION("""COMPUTED_VALUE"""),"")</f>
        <v/>
      </c>
      <c r="E192" s="39" t="str">
        <f>IFERROR(__xludf.DUMMYFUNCTION("""COMPUTED_VALUE"""),"")</f>
        <v/>
      </c>
      <c r="F192" s="39">
        <f>IFERROR(__xludf.DUMMYFUNCTION("""COMPUTED_VALUE"""),192.0)</f>
        <v>192</v>
      </c>
      <c r="G192" s="39">
        <f>IFERROR(__xludf.DUMMYFUNCTION("""COMPUTED_VALUE"""),1.0)</f>
        <v>1</v>
      </c>
      <c r="H192" s="39">
        <f>IFERROR(__xludf.DUMMYFUNCTION("""COMPUTED_VALUE"""),11.0)</f>
        <v>11</v>
      </c>
      <c r="I192" s="39" t="str">
        <f>IFERROR(__xludf.DUMMYFUNCTION("""COMPUTED_VALUE"""),"")</f>
        <v/>
      </c>
      <c r="J192" s="39" t="str">
        <f>IFERROR(__xludf.DUMMYFUNCTION("""COMPUTED_VALUE"""),"")</f>
        <v/>
      </c>
      <c r="K192" s="39" t="b">
        <f>IFERROR(__xludf.DUMMYFUNCTION("""COMPUTED_VALUE"""),TRUE)</f>
        <v>1</v>
      </c>
      <c r="L192" s="37" t="str">
        <f>IFERROR(__xludf.DUMMYFUNCTION("""COMPUTED_VALUE"""),"")</f>
        <v/>
      </c>
      <c r="M192" s="37" t="str">
        <f>IFERROR(__xludf.DUMMYFUNCTION("""COMPUTED_VALUE"""),"")</f>
        <v/>
      </c>
      <c r="N192" s="40" t="str">
        <f>IFERROR(__xludf.DUMMYFUNCTION("""COMPUTED_VALUE"""),"")</f>
        <v/>
      </c>
      <c r="O192" s="39" t="str">
        <f>IFERROR(__xludf.DUMMYFUNCTION("""COMPUTED_VALUE"""),"")</f>
        <v/>
      </c>
      <c r="P192" s="39" t="str">
        <f>IFERROR(__xludf.DUMMYFUNCTION("""COMPUTED_VALUE"""),"")</f>
        <v/>
      </c>
      <c r="Q192" s="39" t="str">
        <f>IFERROR(__xludf.DUMMYFUNCTION("""COMPUTED_VALUE"""),"")</f>
        <v/>
      </c>
      <c r="R192" s="39" t="str">
        <f>IFERROR(__xludf.DUMMYFUNCTION("""COMPUTED_VALUE"""),"")</f>
        <v/>
      </c>
      <c r="S192" s="39" t="str">
        <f>IFERROR(__xludf.DUMMYFUNCTION("""COMPUTED_VALUE"""),"")</f>
        <v/>
      </c>
      <c r="T192" s="39" t="str">
        <f>IFERROR(__xludf.DUMMYFUNCTION("""COMPUTED_VALUE"""),"")</f>
        <v/>
      </c>
      <c r="U192" s="39" t="str">
        <f>IFERROR(__xludf.DUMMYFUNCTION("""COMPUTED_VALUE"""),"")</f>
        <v/>
      </c>
      <c r="V192" s="39" t="str">
        <f>IFERROR(__xludf.DUMMYFUNCTION("""COMPUTED_VALUE"""),"")</f>
        <v/>
      </c>
      <c r="W192" s="39" t="str">
        <f>IFERROR(__xludf.DUMMYFUNCTION("""COMPUTED_VALUE"""),"")</f>
        <v/>
      </c>
      <c r="X192" s="39" t="str">
        <f>IFERROR(__xludf.DUMMYFUNCTION("""COMPUTED_VALUE"""),"amoxicillin")</f>
        <v>amoxicillin</v>
      </c>
      <c r="Y192" s="39" t="str">
        <f>IFERROR(__xludf.DUMMYFUNCTION("""COMPUTED_VALUE"""),"Yes")</f>
        <v>Yes</v>
      </c>
      <c r="Z192" s="39" t="str">
        <f>IFERROR(__xludf.DUMMYFUNCTION("""COMPUTED_VALUE"""),"yes1_no0")</f>
        <v>yes1_no0</v>
      </c>
      <c r="AA192" s="39" t="str">
        <f>IFERROR(__xludf.DUMMYFUNCTION("""COMPUTED_VALUE"""),"yes1no00000")</f>
        <v>yes1no00000</v>
      </c>
      <c r="AB192" s="39" t="str">
        <f>IFERROR(__xludf.DUMMYFUNCTION("""COMPUTED_VALUE"""),"INTEGER_ZERO_OR_POSITIVE")</f>
        <v>INTEGER_ZERO_OR_POSITIVE</v>
      </c>
      <c r="AC192" s="39" t="str">
        <f>IFERROR(__xludf.DUMMYFUNCTION("""COMPUTED_VALUE"""),"")</f>
        <v/>
      </c>
      <c r="AD192" s="39" t="str">
        <f>IFERROR(__xludf.DUMMYFUNCTION("""COMPUTED_VALUE"""),"INTEGER_ZERO_OR_POSITIVE")</f>
        <v>INTEGER_ZERO_OR_POSITIVE</v>
      </c>
      <c r="AE192" s="39" t="str">
        <f>IFERROR(__xludf.DUMMYFUNCTION("""COMPUTED_VALUE"""),"SUM")</f>
        <v>SUM</v>
      </c>
      <c r="AF192" s="39" t="b">
        <f>IFERROR(__xludf.DUMMYFUNCTION("""COMPUTED_VALUE"""),TRUE)</f>
        <v>1</v>
      </c>
      <c r="AG192" s="39" t="str">
        <f>IFERROR(__xludf.DUMMYFUNCTION("""COMPUTED_VALUE"""),"")</f>
        <v/>
      </c>
      <c r="AH192" s="39"/>
      <c r="AI192" s="39"/>
      <c r="AJ192" s="39"/>
      <c r="AK192" s="39"/>
      <c r="AL192" s="39"/>
      <c r="AM192" s="39"/>
      <c r="AN192" s="39"/>
    </row>
    <row r="193" outlineLevel="1">
      <c r="A193" s="39" t="str">
        <f>IFERROR(__xludf.DUMMYFUNCTION("""COMPUTED_VALUE"""),"select_one yes0p5_no0")</f>
        <v>select_one yes0p5_no0</v>
      </c>
      <c r="B193" s="39" t="str">
        <f>IFERROR(__xludf.DUMMYFUNCTION("""COMPUTED_VALUE"""),"Amoxicil125")</f>
        <v>Amoxicil125</v>
      </c>
      <c r="C193" s="39" t="str">
        <f>IFERROR(__xludf.DUMMYFUNCTION("""COMPUTED_VALUE"""),"8. Amoxicillin 125 mg/5ml suspension")</f>
        <v>8. Amoxicillin 125 mg/5ml suspension</v>
      </c>
      <c r="D193" s="39" t="str">
        <f>IFERROR(__xludf.DUMMYFUNCTION("""COMPUTED_VALUE"""),"")</f>
        <v/>
      </c>
      <c r="E193" s="39" t="str">
        <f>IFERROR(__xludf.DUMMYFUNCTION("""COMPUTED_VALUE"""),"")</f>
        <v/>
      </c>
      <c r="F193" s="39">
        <f>IFERROR(__xludf.DUMMYFUNCTION("""COMPUTED_VALUE"""),193.0)</f>
        <v>193</v>
      </c>
      <c r="G193" s="39">
        <f>IFERROR(__xludf.DUMMYFUNCTION("""COMPUTED_VALUE"""),0.5)</f>
        <v>0.5</v>
      </c>
      <c r="H193" s="39">
        <f>IFERROR(__xludf.DUMMYFUNCTION("""COMPUTED_VALUE"""),11.0)</f>
        <v>11</v>
      </c>
      <c r="I193" s="39" t="str">
        <f>IFERROR(__xludf.DUMMYFUNCTION("""COMPUTED_VALUE"""),"")</f>
        <v/>
      </c>
      <c r="J193" s="39" t="str">
        <f>IFERROR(__xludf.DUMMYFUNCTION("""COMPUTED_VALUE"""),"")</f>
        <v/>
      </c>
      <c r="K193" s="39" t="b">
        <f>IFERROR(__xludf.DUMMYFUNCTION("""COMPUTED_VALUE"""),TRUE)</f>
        <v>1</v>
      </c>
      <c r="L193" s="37" t="str">
        <f>IFERROR(__xludf.DUMMYFUNCTION("""COMPUTED_VALUE"""),"")</f>
        <v/>
      </c>
      <c r="M193" s="37" t="str">
        <f>IFERROR(__xludf.DUMMYFUNCTION("""COMPUTED_VALUE"""),"")</f>
        <v/>
      </c>
      <c r="N193" s="40" t="str">
        <f>IFERROR(__xludf.DUMMYFUNCTION("""COMPUTED_VALUE"""),"")</f>
        <v/>
      </c>
      <c r="O193" s="39" t="str">
        <f>IFERROR(__xludf.DUMMYFUNCTION("""COMPUTED_VALUE"""),"")</f>
        <v/>
      </c>
      <c r="P193" s="39" t="str">
        <f>IFERROR(__xludf.DUMMYFUNCTION("""COMPUTED_VALUE"""),"")</f>
        <v/>
      </c>
      <c r="Q193" s="39" t="str">
        <f>IFERROR(__xludf.DUMMYFUNCTION("""COMPUTED_VALUE"""),"")</f>
        <v/>
      </c>
      <c r="R193" s="39" t="str">
        <f>IFERROR(__xludf.DUMMYFUNCTION("""COMPUTED_VALUE"""),"")</f>
        <v/>
      </c>
      <c r="S193" s="39" t="str">
        <f>IFERROR(__xludf.DUMMYFUNCTION("""COMPUTED_VALUE"""),"")</f>
        <v/>
      </c>
      <c r="T193" s="39" t="str">
        <f>IFERROR(__xludf.DUMMYFUNCTION("""COMPUTED_VALUE"""),"")</f>
        <v/>
      </c>
      <c r="U193" s="39" t="str">
        <f>IFERROR(__xludf.DUMMYFUNCTION("""COMPUTED_VALUE"""),"")</f>
        <v/>
      </c>
      <c r="V193" s="39" t="str">
        <f>IFERROR(__xludf.DUMMYFUNCTION("""COMPUTED_VALUE"""),"")</f>
        <v/>
      </c>
      <c r="W193" s="39" t="str">
        <f>IFERROR(__xludf.DUMMYFUNCTION("""COMPUTED_VALUE"""),"")</f>
        <v/>
      </c>
      <c r="X193" s="39" t="str">
        <f>IFERROR(__xludf.DUMMYFUNCTION("""COMPUTED_VALUE"""),"amoxicillin")</f>
        <v>amoxicillin</v>
      </c>
      <c r="Y193" s="39" t="str">
        <f>IFERROR(__xludf.DUMMYFUNCTION("""COMPUTED_VALUE"""),"Yes")</f>
        <v>Yes</v>
      </c>
      <c r="Z193" s="39" t="str">
        <f>IFERROR(__xludf.DUMMYFUNCTION("""COMPUTED_VALUE"""),"yes0p5_no0")</f>
        <v>yes0p5_no0</v>
      </c>
      <c r="AA193" s="39" t="str">
        <f>IFERROR(__xludf.DUMMYFUNCTION("""COMPUTED_VALUE"""),"yes0p5no000")</f>
        <v>yes0p5no000</v>
      </c>
      <c r="AB193" s="39" t="str">
        <f>IFERROR(__xludf.DUMMYFUNCTION("""COMPUTED_VALUE"""),"NUMBER")</f>
        <v>NUMBER</v>
      </c>
      <c r="AC193" s="39" t="str">
        <f>IFERROR(__xludf.DUMMYFUNCTION("""COMPUTED_VALUE"""),"")</f>
        <v/>
      </c>
      <c r="AD193" s="39" t="str">
        <f>IFERROR(__xludf.DUMMYFUNCTION("""COMPUTED_VALUE"""),"NUMBER")</f>
        <v>NUMBER</v>
      </c>
      <c r="AE193" s="39" t="str">
        <f>IFERROR(__xludf.DUMMYFUNCTION("""COMPUTED_VALUE"""),"SUM")</f>
        <v>SUM</v>
      </c>
      <c r="AF193" s="39" t="b">
        <f>IFERROR(__xludf.DUMMYFUNCTION("""COMPUTED_VALUE"""),TRUE)</f>
        <v>1</v>
      </c>
      <c r="AG193" s="39" t="str">
        <f>IFERROR(__xludf.DUMMYFUNCTION("""COMPUTED_VALUE"""),"")</f>
        <v/>
      </c>
      <c r="AH193" s="39"/>
      <c r="AI193" s="39"/>
      <c r="AJ193" s="39"/>
      <c r="AK193" s="39"/>
      <c r="AL193" s="39"/>
      <c r="AM193" s="39"/>
      <c r="AN193" s="39"/>
    </row>
    <row r="194" outlineLevel="1">
      <c r="A194" s="39" t="str">
        <f>IFERROR(__xludf.DUMMYFUNCTION("""COMPUTED_VALUE"""),"select_one yes1_no0")</f>
        <v>select_one yes1_no0</v>
      </c>
      <c r="B194" s="39" t="str">
        <f>IFERROR(__xludf.DUMMYFUNCTION("""COMPUTED_VALUE"""),"Cotrimox480")</f>
        <v>Cotrimox480</v>
      </c>
      <c r="C194" s="39" t="str">
        <f>IFERROR(__xludf.DUMMYFUNCTION("""COMPUTED_VALUE"""),"9. Co-trimoxazol 480 mg tab")</f>
        <v>9. Co-trimoxazol 480 mg tab</v>
      </c>
      <c r="D194" s="39" t="str">
        <f>IFERROR(__xludf.DUMMYFUNCTION("""COMPUTED_VALUE"""),"")</f>
        <v/>
      </c>
      <c r="E194" s="39" t="str">
        <f>IFERROR(__xludf.DUMMYFUNCTION("""COMPUTED_VALUE"""),"")</f>
        <v/>
      </c>
      <c r="F194" s="39">
        <f>IFERROR(__xludf.DUMMYFUNCTION("""COMPUTED_VALUE"""),194.0)</f>
        <v>194</v>
      </c>
      <c r="G194" s="39">
        <f>IFERROR(__xludf.DUMMYFUNCTION("""COMPUTED_VALUE"""),1.0)</f>
        <v>1</v>
      </c>
      <c r="H194" s="39">
        <f>IFERROR(__xludf.DUMMYFUNCTION("""COMPUTED_VALUE"""),11.0)</f>
        <v>11</v>
      </c>
      <c r="I194" s="39" t="str">
        <f>IFERROR(__xludf.DUMMYFUNCTION("""COMPUTED_VALUE"""),"")</f>
        <v/>
      </c>
      <c r="J194" s="39" t="str">
        <f>IFERROR(__xludf.DUMMYFUNCTION("""COMPUTED_VALUE"""),"")</f>
        <v/>
      </c>
      <c r="K194" s="39" t="b">
        <f>IFERROR(__xludf.DUMMYFUNCTION("""COMPUTED_VALUE"""),TRUE)</f>
        <v>1</v>
      </c>
      <c r="L194" s="37" t="str">
        <f>IFERROR(__xludf.DUMMYFUNCTION("""COMPUTED_VALUE"""),"")</f>
        <v/>
      </c>
      <c r="M194" s="37" t="str">
        <f>IFERROR(__xludf.DUMMYFUNCTION("""COMPUTED_VALUE"""),"")</f>
        <v/>
      </c>
      <c r="N194" s="40" t="str">
        <f>IFERROR(__xludf.DUMMYFUNCTION("""COMPUTED_VALUE"""),"")</f>
        <v/>
      </c>
      <c r="O194" s="39" t="str">
        <f>IFERROR(__xludf.DUMMYFUNCTION("""COMPUTED_VALUE"""),"")</f>
        <v/>
      </c>
      <c r="P194" s="39" t="str">
        <f>IFERROR(__xludf.DUMMYFUNCTION("""COMPUTED_VALUE"""),"")</f>
        <v/>
      </c>
      <c r="Q194" s="39" t="str">
        <f>IFERROR(__xludf.DUMMYFUNCTION("""COMPUTED_VALUE"""),"")</f>
        <v/>
      </c>
      <c r="R194" s="39" t="str">
        <f>IFERROR(__xludf.DUMMYFUNCTION("""COMPUTED_VALUE"""),"")</f>
        <v/>
      </c>
      <c r="S194" s="39" t="str">
        <f>IFERROR(__xludf.DUMMYFUNCTION("""COMPUTED_VALUE"""),"")</f>
        <v/>
      </c>
      <c r="T194" s="39" t="str">
        <f>IFERROR(__xludf.DUMMYFUNCTION("""COMPUTED_VALUE"""),"")</f>
        <v/>
      </c>
      <c r="U194" s="39" t="str">
        <f>IFERROR(__xludf.DUMMYFUNCTION("""COMPUTED_VALUE"""),"")</f>
        <v/>
      </c>
      <c r="V194" s="39" t="str">
        <f>IFERROR(__xludf.DUMMYFUNCTION("""COMPUTED_VALUE"""),"")</f>
        <v/>
      </c>
      <c r="W194" s="39" t="str">
        <f>IFERROR(__xludf.DUMMYFUNCTION("""COMPUTED_VALUE"""),"")</f>
        <v/>
      </c>
      <c r="X194" s="39" t="str">
        <f>IFERROR(__xludf.DUMMYFUNCTION("""COMPUTED_VALUE"""),"co_trimoxaz")</f>
        <v>co_trimoxaz</v>
      </c>
      <c r="Y194" s="39" t="str">
        <f>IFERROR(__xludf.DUMMYFUNCTION("""COMPUTED_VALUE"""),"Yes")</f>
        <v>Yes</v>
      </c>
      <c r="Z194" s="39" t="str">
        <f>IFERROR(__xludf.DUMMYFUNCTION("""COMPUTED_VALUE"""),"yes1_no0")</f>
        <v>yes1_no0</v>
      </c>
      <c r="AA194" s="39" t="str">
        <f>IFERROR(__xludf.DUMMYFUNCTION("""COMPUTED_VALUE"""),"yes1no00000")</f>
        <v>yes1no00000</v>
      </c>
      <c r="AB194" s="39" t="str">
        <f>IFERROR(__xludf.DUMMYFUNCTION("""COMPUTED_VALUE"""),"INTEGER_ZERO_OR_POSITIVE")</f>
        <v>INTEGER_ZERO_OR_POSITIVE</v>
      </c>
      <c r="AC194" s="39" t="str">
        <f>IFERROR(__xludf.DUMMYFUNCTION("""COMPUTED_VALUE"""),"")</f>
        <v/>
      </c>
      <c r="AD194" s="39" t="str">
        <f>IFERROR(__xludf.DUMMYFUNCTION("""COMPUTED_VALUE"""),"INTEGER_ZERO_OR_POSITIVE")</f>
        <v>INTEGER_ZERO_OR_POSITIVE</v>
      </c>
      <c r="AE194" s="39" t="str">
        <f>IFERROR(__xludf.DUMMYFUNCTION("""COMPUTED_VALUE"""),"SUM")</f>
        <v>SUM</v>
      </c>
      <c r="AF194" s="39" t="b">
        <f>IFERROR(__xludf.DUMMYFUNCTION("""COMPUTED_VALUE"""),TRUE)</f>
        <v>1</v>
      </c>
      <c r="AG194" s="39" t="str">
        <f>IFERROR(__xludf.DUMMYFUNCTION("""COMPUTED_VALUE"""),"")</f>
        <v/>
      </c>
      <c r="AH194" s="39"/>
      <c r="AI194" s="39"/>
      <c r="AJ194" s="39"/>
      <c r="AK194" s="39"/>
      <c r="AL194" s="39"/>
      <c r="AM194" s="39"/>
      <c r="AN194" s="39"/>
    </row>
    <row r="195" outlineLevel="1">
      <c r="A195" s="39" t="str">
        <f>IFERROR(__xludf.DUMMYFUNCTION("""COMPUTED_VALUE"""),"select_one yes0p5_no0")</f>
        <v>select_one yes0p5_no0</v>
      </c>
      <c r="B195" s="39" t="str">
        <f>IFERROR(__xludf.DUMMYFUNCTION("""COMPUTED_VALUE"""),"Cotrimox40m")</f>
        <v>Cotrimox40m</v>
      </c>
      <c r="C195" s="39" t="str">
        <f>IFERROR(__xludf.DUMMYFUNCTION("""COMPUTED_VALUE"""),"10. Co-trimoxazol 40mg/200mg - 5ml susp")</f>
        <v>10. Co-trimoxazol 40mg/200mg - 5ml susp</v>
      </c>
      <c r="D195" s="39" t="str">
        <f>IFERROR(__xludf.DUMMYFUNCTION("""COMPUTED_VALUE"""),"")</f>
        <v/>
      </c>
      <c r="E195" s="39" t="str">
        <f>IFERROR(__xludf.DUMMYFUNCTION("""COMPUTED_VALUE"""),"")</f>
        <v/>
      </c>
      <c r="F195" s="39">
        <f>IFERROR(__xludf.DUMMYFUNCTION("""COMPUTED_VALUE"""),195.0)</f>
        <v>195</v>
      </c>
      <c r="G195" s="39">
        <f>IFERROR(__xludf.DUMMYFUNCTION("""COMPUTED_VALUE"""),0.5)</f>
        <v>0.5</v>
      </c>
      <c r="H195" s="39">
        <f>IFERROR(__xludf.DUMMYFUNCTION("""COMPUTED_VALUE"""),11.0)</f>
        <v>11</v>
      </c>
      <c r="I195" s="39" t="str">
        <f>IFERROR(__xludf.DUMMYFUNCTION("""COMPUTED_VALUE"""),"")</f>
        <v/>
      </c>
      <c r="J195" s="39" t="str">
        <f>IFERROR(__xludf.DUMMYFUNCTION("""COMPUTED_VALUE"""),"")</f>
        <v/>
      </c>
      <c r="K195" s="39" t="b">
        <f>IFERROR(__xludf.DUMMYFUNCTION("""COMPUTED_VALUE"""),TRUE)</f>
        <v>1</v>
      </c>
      <c r="L195" s="37" t="str">
        <f>IFERROR(__xludf.DUMMYFUNCTION("""COMPUTED_VALUE"""),"")</f>
        <v/>
      </c>
      <c r="M195" s="37" t="str">
        <f>IFERROR(__xludf.DUMMYFUNCTION("""COMPUTED_VALUE"""),"")</f>
        <v/>
      </c>
      <c r="N195" s="40" t="str">
        <f>IFERROR(__xludf.DUMMYFUNCTION("""COMPUTED_VALUE"""),"")</f>
        <v/>
      </c>
      <c r="O195" s="39" t="str">
        <f>IFERROR(__xludf.DUMMYFUNCTION("""COMPUTED_VALUE"""),"")</f>
        <v/>
      </c>
      <c r="P195" s="39" t="str">
        <f>IFERROR(__xludf.DUMMYFUNCTION("""COMPUTED_VALUE"""),"")</f>
        <v/>
      </c>
      <c r="Q195" s="39" t="str">
        <f>IFERROR(__xludf.DUMMYFUNCTION("""COMPUTED_VALUE"""),"")</f>
        <v/>
      </c>
      <c r="R195" s="39" t="str">
        <f>IFERROR(__xludf.DUMMYFUNCTION("""COMPUTED_VALUE"""),"")</f>
        <v/>
      </c>
      <c r="S195" s="39" t="str">
        <f>IFERROR(__xludf.DUMMYFUNCTION("""COMPUTED_VALUE"""),"")</f>
        <v/>
      </c>
      <c r="T195" s="39" t="str">
        <f>IFERROR(__xludf.DUMMYFUNCTION("""COMPUTED_VALUE"""),"")</f>
        <v/>
      </c>
      <c r="U195" s="39" t="str">
        <f>IFERROR(__xludf.DUMMYFUNCTION("""COMPUTED_VALUE"""),"")</f>
        <v/>
      </c>
      <c r="V195" s="39" t="str">
        <f>IFERROR(__xludf.DUMMYFUNCTION("""COMPUTED_VALUE"""),"")</f>
        <v/>
      </c>
      <c r="W195" s="39" t="str">
        <f>IFERROR(__xludf.DUMMYFUNCTION("""COMPUTED_VALUE"""),"")</f>
        <v/>
      </c>
      <c r="X195" s="39" t="str">
        <f>IFERROR(__xludf.DUMMYFUNCTION("""COMPUTED_VALUE"""),"co_trimoxaz")</f>
        <v>co_trimoxaz</v>
      </c>
      <c r="Y195" s="39" t="str">
        <f>IFERROR(__xludf.DUMMYFUNCTION("""COMPUTED_VALUE"""),"Yes")</f>
        <v>Yes</v>
      </c>
      <c r="Z195" s="39" t="str">
        <f>IFERROR(__xludf.DUMMYFUNCTION("""COMPUTED_VALUE"""),"yes0p5_no0")</f>
        <v>yes0p5_no0</v>
      </c>
      <c r="AA195" s="39" t="str">
        <f>IFERROR(__xludf.DUMMYFUNCTION("""COMPUTED_VALUE"""),"yes0p5no000")</f>
        <v>yes0p5no000</v>
      </c>
      <c r="AB195" s="39" t="str">
        <f>IFERROR(__xludf.DUMMYFUNCTION("""COMPUTED_VALUE"""),"NUMBER")</f>
        <v>NUMBER</v>
      </c>
      <c r="AC195" s="39" t="str">
        <f>IFERROR(__xludf.DUMMYFUNCTION("""COMPUTED_VALUE"""),"")</f>
        <v/>
      </c>
      <c r="AD195" s="39" t="str">
        <f>IFERROR(__xludf.DUMMYFUNCTION("""COMPUTED_VALUE"""),"NUMBER")</f>
        <v>NUMBER</v>
      </c>
      <c r="AE195" s="39" t="str">
        <f>IFERROR(__xludf.DUMMYFUNCTION("""COMPUTED_VALUE"""),"SUM")</f>
        <v>SUM</v>
      </c>
      <c r="AF195" s="39" t="b">
        <f>IFERROR(__xludf.DUMMYFUNCTION("""COMPUTED_VALUE"""),TRUE)</f>
        <v>1</v>
      </c>
      <c r="AG195" s="39" t="str">
        <f>IFERROR(__xludf.DUMMYFUNCTION("""COMPUTED_VALUE"""),"")</f>
        <v/>
      </c>
      <c r="AH195" s="39"/>
      <c r="AI195" s="39"/>
      <c r="AJ195" s="39"/>
      <c r="AK195" s="39"/>
      <c r="AL195" s="39"/>
      <c r="AM195" s="39"/>
      <c r="AN195" s="39"/>
    </row>
    <row r="196" outlineLevel="1">
      <c r="A196" s="39" t="str">
        <f>IFERROR(__xludf.DUMMYFUNCTION("""COMPUTED_VALUE"""),"select_one yes1_no0")</f>
        <v>select_one yes1_no0</v>
      </c>
      <c r="B196" s="39" t="str">
        <f>IFERROR(__xludf.DUMMYFUNCTION("""COMPUTED_VALUE"""),"Doxycycl100")</f>
        <v>Doxycycl100</v>
      </c>
      <c r="C196" s="39" t="str">
        <f>IFERROR(__xludf.DUMMYFUNCTION("""COMPUTED_VALUE"""),"11. Doxycycline 100 mg caps")</f>
        <v>11. Doxycycline 100 mg caps</v>
      </c>
      <c r="D196" s="39" t="str">
        <f>IFERROR(__xludf.DUMMYFUNCTION("""COMPUTED_VALUE"""),"")</f>
        <v/>
      </c>
      <c r="E196" s="39" t="str">
        <f>IFERROR(__xludf.DUMMYFUNCTION("""COMPUTED_VALUE"""),"")</f>
        <v/>
      </c>
      <c r="F196" s="39">
        <f>IFERROR(__xludf.DUMMYFUNCTION("""COMPUTED_VALUE"""),196.0)</f>
        <v>196</v>
      </c>
      <c r="G196" s="39">
        <f>IFERROR(__xludf.DUMMYFUNCTION("""COMPUTED_VALUE"""),1.0)</f>
        <v>1</v>
      </c>
      <c r="H196" s="39">
        <f>IFERROR(__xludf.DUMMYFUNCTION("""COMPUTED_VALUE"""),11.0)</f>
        <v>11</v>
      </c>
      <c r="I196" s="39" t="str">
        <f>IFERROR(__xludf.DUMMYFUNCTION("""COMPUTED_VALUE"""),"")</f>
        <v/>
      </c>
      <c r="J196" s="39" t="str">
        <f>IFERROR(__xludf.DUMMYFUNCTION("""COMPUTED_VALUE"""),"")</f>
        <v/>
      </c>
      <c r="K196" s="39" t="b">
        <f>IFERROR(__xludf.DUMMYFUNCTION("""COMPUTED_VALUE"""),TRUE)</f>
        <v>1</v>
      </c>
      <c r="L196" s="37" t="str">
        <f>IFERROR(__xludf.DUMMYFUNCTION("""COMPUTED_VALUE"""),"")</f>
        <v/>
      </c>
      <c r="M196" s="37" t="str">
        <f>IFERROR(__xludf.DUMMYFUNCTION("""COMPUTED_VALUE"""),"")</f>
        <v/>
      </c>
      <c r="N196" s="40" t="str">
        <f>IFERROR(__xludf.DUMMYFUNCTION("""COMPUTED_VALUE"""),"")</f>
        <v/>
      </c>
      <c r="O196" s="39" t="str">
        <f>IFERROR(__xludf.DUMMYFUNCTION("""COMPUTED_VALUE"""),"")</f>
        <v/>
      </c>
      <c r="P196" s="39" t="str">
        <f>IFERROR(__xludf.DUMMYFUNCTION("""COMPUTED_VALUE"""),"")</f>
        <v/>
      </c>
      <c r="Q196" s="39" t="str">
        <f>IFERROR(__xludf.DUMMYFUNCTION("""COMPUTED_VALUE"""),"")</f>
        <v/>
      </c>
      <c r="R196" s="39" t="str">
        <f>IFERROR(__xludf.DUMMYFUNCTION("""COMPUTED_VALUE"""),"")</f>
        <v/>
      </c>
      <c r="S196" s="39" t="str">
        <f>IFERROR(__xludf.DUMMYFUNCTION("""COMPUTED_VALUE"""),"")</f>
        <v/>
      </c>
      <c r="T196" s="39" t="str">
        <f>IFERROR(__xludf.DUMMYFUNCTION("""COMPUTED_VALUE"""),"")</f>
        <v/>
      </c>
      <c r="U196" s="39" t="str">
        <f>IFERROR(__xludf.DUMMYFUNCTION("""COMPUTED_VALUE"""),"")</f>
        <v/>
      </c>
      <c r="V196" s="39" t="str">
        <f>IFERROR(__xludf.DUMMYFUNCTION("""COMPUTED_VALUE"""),"")</f>
        <v/>
      </c>
      <c r="W196" s="39" t="str">
        <f>IFERROR(__xludf.DUMMYFUNCTION("""COMPUTED_VALUE"""),"")</f>
        <v/>
      </c>
      <c r="X196" s="39" t="str">
        <f>IFERROR(__xludf.DUMMYFUNCTION("""COMPUTED_VALUE"""),"doxycycline")</f>
        <v>doxycycline</v>
      </c>
      <c r="Y196" s="39" t="str">
        <f>IFERROR(__xludf.DUMMYFUNCTION("""COMPUTED_VALUE"""),"Yes")</f>
        <v>Yes</v>
      </c>
      <c r="Z196" s="39" t="str">
        <f>IFERROR(__xludf.DUMMYFUNCTION("""COMPUTED_VALUE"""),"yes1_no0")</f>
        <v>yes1_no0</v>
      </c>
      <c r="AA196" s="39" t="str">
        <f>IFERROR(__xludf.DUMMYFUNCTION("""COMPUTED_VALUE"""),"yes1no00000")</f>
        <v>yes1no00000</v>
      </c>
      <c r="AB196" s="39" t="str">
        <f>IFERROR(__xludf.DUMMYFUNCTION("""COMPUTED_VALUE"""),"INTEGER_ZERO_OR_POSITIVE")</f>
        <v>INTEGER_ZERO_OR_POSITIVE</v>
      </c>
      <c r="AC196" s="39" t="str">
        <f>IFERROR(__xludf.DUMMYFUNCTION("""COMPUTED_VALUE"""),"")</f>
        <v/>
      </c>
      <c r="AD196" s="39" t="str">
        <f>IFERROR(__xludf.DUMMYFUNCTION("""COMPUTED_VALUE"""),"INTEGER_ZERO_OR_POSITIVE")</f>
        <v>INTEGER_ZERO_OR_POSITIVE</v>
      </c>
      <c r="AE196" s="39" t="str">
        <f>IFERROR(__xludf.DUMMYFUNCTION("""COMPUTED_VALUE"""),"SUM")</f>
        <v>SUM</v>
      </c>
      <c r="AF196" s="39" t="b">
        <f>IFERROR(__xludf.DUMMYFUNCTION("""COMPUTED_VALUE"""),TRUE)</f>
        <v>1</v>
      </c>
      <c r="AG196" s="39" t="str">
        <f>IFERROR(__xludf.DUMMYFUNCTION("""COMPUTED_VALUE"""),"")</f>
        <v/>
      </c>
      <c r="AH196" s="39"/>
      <c r="AI196" s="39"/>
      <c r="AJ196" s="39"/>
      <c r="AK196" s="39"/>
      <c r="AL196" s="39"/>
      <c r="AM196" s="39"/>
      <c r="AN196" s="39"/>
    </row>
    <row r="197" outlineLevel="1">
      <c r="A197" s="39" t="str">
        <f>IFERROR(__xludf.DUMMYFUNCTION("""COMPUTED_VALUE"""),"select_one yes1_no0")</f>
        <v>select_one yes1_no0</v>
      </c>
      <c r="B197" s="39" t="str">
        <f>IFERROR(__xludf.DUMMYFUNCTION("""COMPUTED_VALUE"""),"Erythrom250")</f>
        <v>Erythrom250</v>
      </c>
      <c r="C197" s="39" t="str">
        <f>IFERROR(__xludf.DUMMYFUNCTION("""COMPUTED_VALUE"""),"12. Erythromycin 250 mg tab")</f>
        <v>12. Erythromycin 250 mg tab</v>
      </c>
      <c r="D197" s="39" t="str">
        <f>IFERROR(__xludf.DUMMYFUNCTION("""COMPUTED_VALUE"""),"")</f>
        <v/>
      </c>
      <c r="E197" s="39" t="str">
        <f>IFERROR(__xludf.DUMMYFUNCTION("""COMPUTED_VALUE"""),"")</f>
        <v/>
      </c>
      <c r="F197" s="39">
        <f>IFERROR(__xludf.DUMMYFUNCTION("""COMPUTED_VALUE"""),197.0)</f>
        <v>197</v>
      </c>
      <c r="G197" s="39">
        <f>IFERROR(__xludf.DUMMYFUNCTION("""COMPUTED_VALUE"""),1.0)</f>
        <v>1</v>
      </c>
      <c r="H197" s="39">
        <f>IFERROR(__xludf.DUMMYFUNCTION("""COMPUTED_VALUE"""),11.0)</f>
        <v>11</v>
      </c>
      <c r="I197" s="39" t="str">
        <f>IFERROR(__xludf.DUMMYFUNCTION("""COMPUTED_VALUE"""),"")</f>
        <v/>
      </c>
      <c r="J197" s="39" t="str">
        <f>IFERROR(__xludf.DUMMYFUNCTION("""COMPUTED_VALUE"""),"")</f>
        <v/>
      </c>
      <c r="K197" s="39" t="b">
        <f>IFERROR(__xludf.DUMMYFUNCTION("""COMPUTED_VALUE"""),TRUE)</f>
        <v>1</v>
      </c>
      <c r="L197" s="37" t="str">
        <f>IFERROR(__xludf.DUMMYFUNCTION("""COMPUTED_VALUE"""),"")</f>
        <v/>
      </c>
      <c r="M197" s="37" t="str">
        <f>IFERROR(__xludf.DUMMYFUNCTION("""COMPUTED_VALUE"""),"")</f>
        <v/>
      </c>
      <c r="N197" s="40" t="str">
        <f>IFERROR(__xludf.DUMMYFUNCTION("""COMPUTED_VALUE"""),"")</f>
        <v/>
      </c>
      <c r="O197" s="39" t="str">
        <f>IFERROR(__xludf.DUMMYFUNCTION("""COMPUTED_VALUE"""),"")</f>
        <v/>
      </c>
      <c r="P197" s="39" t="str">
        <f>IFERROR(__xludf.DUMMYFUNCTION("""COMPUTED_VALUE"""),"")</f>
        <v/>
      </c>
      <c r="Q197" s="39" t="str">
        <f>IFERROR(__xludf.DUMMYFUNCTION("""COMPUTED_VALUE"""),"")</f>
        <v/>
      </c>
      <c r="R197" s="39" t="str">
        <f>IFERROR(__xludf.DUMMYFUNCTION("""COMPUTED_VALUE"""),"")</f>
        <v/>
      </c>
      <c r="S197" s="39" t="str">
        <f>IFERROR(__xludf.DUMMYFUNCTION("""COMPUTED_VALUE"""),"")</f>
        <v/>
      </c>
      <c r="T197" s="39" t="str">
        <f>IFERROR(__xludf.DUMMYFUNCTION("""COMPUTED_VALUE"""),"")</f>
        <v/>
      </c>
      <c r="U197" s="39" t="str">
        <f>IFERROR(__xludf.DUMMYFUNCTION("""COMPUTED_VALUE"""),"")</f>
        <v/>
      </c>
      <c r="V197" s="39" t="str">
        <f>IFERROR(__xludf.DUMMYFUNCTION("""COMPUTED_VALUE"""),"")</f>
        <v/>
      </c>
      <c r="W197" s="39" t="str">
        <f>IFERROR(__xludf.DUMMYFUNCTION("""COMPUTED_VALUE"""),"")</f>
        <v/>
      </c>
      <c r="X197" s="39" t="str">
        <f>IFERROR(__xludf.DUMMYFUNCTION("""COMPUTED_VALUE"""),"erythromyci")</f>
        <v>erythromyci</v>
      </c>
      <c r="Y197" s="39" t="str">
        <f>IFERROR(__xludf.DUMMYFUNCTION("""COMPUTED_VALUE"""),"Yes")</f>
        <v>Yes</v>
      </c>
      <c r="Z197" s="39" t="str">
        <f>IFERROR(__xludf.DUMMYFUNCTION("""COMPUTED_VALUE"""),"yes1_no0")</f>
        <v>yes1_no0</v>
      </c>
      <c r="AA197" s="39" t="str">
        <f>IFERROR(__xludf.DUMMYFUNCTION("""COMPUTED_VALUE"""),"yes1no00000")</f>
        <v>yes1no00000</v>
      </c>
      <c r="AB197" s="39" t="str">
        <f>IFERROR(__xludf.DUMMYFUNCTION("""COMPUTED_VALUE"""),"INTEGER_ZERO_OR_POSITIVE")</f>
        <v>INTEGER_ZERO_OR_POSITIVE</v>
      </c>
      <c r="AC197" s="39" t="str">
        <f>IFERROR(__xludf.DUMMYFUNCTION("""COMPUTED_VALUE"""),"")</f>
        <v/>
      </c>
      <c r="AD197" s="39" t="str">
        <f>IFERROR(__xludf.DUMMYFUNCTION("""COMPUTED_VALUE"""),"INTEGER_ZERO_OR_POSITIVE")</f>
        <v>INTEGER_ZERO_OR_POSITIVE</v>
      </c>
      <c r="AE197" s="39" t="str">
        <f>IFERROR(__xludf.DUMMYFUNCTION("""COMPUTED_VALUE"""),"SUM")</f>
        <v>SUM</v>
      </c>
      <c r="AF197" s="39" t="b">
        <f>IFERROR(__xludf.DUMMYFUNCTION("""COMPUTED_VALUE"""),TRUE)</f>
        <v>1</v>
      </c>
      <c r="AG197" s="39" t="str">
        <f>IFERROR(__xludf.DUMMYFUNCTION("""COMPUTED_VALUE"""),"")</f>
        <v/>
      </c>
      <c r="AH197" s="39"/>
      <c r="AI197" s="39"/>
      <c r="AJ197" s="39"/>
      <c r="AK197" s="39"/>
      <c r="AL197" s="39"/>
      <c r="AM197" s="39"/>
      <c r="AN197" s="39"/>
    </row>
    <row r="198" outlineLevel="1">
      <c r="A198" s="39" t="str">
        <f>IFERROR(__xludf.DUMMYFUNCTION("""COMPUTED_VALUE"""),"select_one yes1_no0")</f>
        <v>select_one yes1_no0</v>
      </c>
      <c r="B198" s="39" t="str">
        <f>IFERROR(__xludf.DUMMYFUNCTION("""COMPUTED_VALUE"""),"Coartemet20")</f>
        <v>Coartemet20</v>
      </c>
      <c r="C198" s="39" t="str">
        <f>IFERROR(__xludf.DUMMYFUNCTION("""COMPUTED_VALUE"""),"13. Co-artemeter 20/120 mg tab (1; 2 3 and 4)")</f>
        <v>13. Co-artemeter 20/120 mg tab (1; 2 3 and 4)</v>
      </c>
      <c r="D198" s="39" t="str">
        <f>IFERROR(__xludf.DUMMYFUNCTION("""COMPUTED_VALUE"""),"")</f>
        <v/>
      </c>
      <c r="E198" s="39" t="str">
        <f>IFERROR(__xludf.DUMMYFUNCTION("""COMPUTED_VALUE"""),"")</f>
        <v/>
      </c>
      <c r="F198" s="39">
        <f>IFERROR(__xludf.DUMMYFUNCTION("""COMPUTED_VALUE"""),198.0)</f>
        <v>198</v>
      </c>
      <c r="G198" s="39">
        <f>IFERROR(__xludf.DUMMYFUNCTION("""COMPUTED_VALUE"""),1.0)</f>
        <v>1</v>
      </c>
      <c r="H198" s="39">
        <f>IFERROR(__xludf.DUMMYFUNCTION("""COMPUTED_VALUE"""),11.0)</f>
        <v>11</v>
      </c>
      <c r="I198" s="39" t="str">
        <f>IFERROR(__xludf.DUMMYFUNCTION("""COMPUTED_VALUE"""),"")</f>
        <v/>
      </c>
      <c r="J198" s="39" t="str">
        <f>IFERROR(__xludf.DUMMYFUNCTION("""COMPUTED_VALUE"""),"")</f>
        <v/>
      </c>
      <c r="K198" s="39" t="b">
        <f>IFERROR(__xludf.DUMMYFUNCTION("""COMPUTED_VALUE"""),TRUE)</f>
        <v>1</v>
      </c>
      <c r="L198" s="37" t="str">
        <f>IFERROR(__xludf.DUMMYFUNCTION("""COMPUTED_VALUE"""),"")</f>
        <v/>
      </c>
      <c r="M198" s="37" t="str">
        <f>IFERROR(__xludf.DUMMYFUNCTION("""COMPUTED_VALUE"""),"")</f>
        <v/>
      </c>
      <c r="N198" s="40" t="str">
        <f>IFERROR(__xludf.DUMMYFUNCTION("""COMPUTED_VALUE"""),"")</f>
        <v/>
      </c>
      <c r="O198" s="39" t="str">
        <f>IFERROR(__xludf.DUMMYFUNCTION("""COMPUTED_VALUE"""),"")</f>
        <v/>
      </c>
      <c r="P198" s="39" t="str">
        <f>IFERROR(__xludf.DUMMYFUNCTION("""COMPUTED_VALUE"""),"")</f>
        <v/>
      </c>
      <c r="Q198" s="39" t="str">
        <f>IFERROR(__xludf.DUMMYFUNCTION("""COMPUTED_VALUE"""),"")</f>
        <v/>
      </c>
      <c r="R198" s="39" t="str">
        <f>IFERROR(__xludf.DUMMYFUNCTION("""COMPUTED_VALUE"""),"")</f>
        <v/>
      </c>
      <c r="S198" s="39" t="str">
        <f>IFERROR(__xludf.DUMMYFUNCTION("""COMPUTED_VALUE"""),"")</f>
        <v/>
      </c>
      <c r="T198" s="39" t="str">
        <f>IFERROR(__xludf.DUMMYFUNCTION("""COMPUTED_VALUE"""),"")</f>
        <v/>
      </c>
      <c r="U198" s="39" t="str">
        <f>IFERROR(__xludf.DUMMYFUNCTION("""COMPUTED_VALUE"""),"")</f>
        <v/>
      </c>
      <c r="V198" s="39" t="str">
        <f>IFERROR(__xludf.DUMMYFUNCTION("""COMPUTED_VALUE"""),"")</f>
        <v/>
      </c>
      <c r="W198" s="39" t="str">
        <f>IFERROR(__xludf.DUMMYFUNCTION("""COMPUTED_VALUE"""),"")</f>
        <v/>
      </c>
      <c r="X198" s="39" t="str">
        <f>IFERROR(__xludf.DUMMYFUNCTION("""COMPUTED_VALUE"""),"co_artemete")</f>
        <v>co_artemete</v>
      </c>
      <c r="Y198" s="39" t="str">
        <f>IFERROR(__xludf.DUMMYFUNCTION("""COMPUTED_VALUE"""),"Yes")</f>
        <v>Yes</v>
      </c>
      <c r="Z198" s="39" t="str">
        <f>IFERROR(__xludf.DUMMYFUNCTION("""COMPUTED_VALUE"""),"yes1_no0")</f>
        <v>yes1_no0</v>
      </c>
      <c r="AA198" s="39" t="str">
        <f>IFERROR(__xludf.DUMMYFUNCTION("""COMPUTED_VALUE"""),"yes1no00000")</f>
        <v>yes1no00000</v>
      </c>
      <c r="AB198" s="39" t="str">
        <f>IFERROR(__xludf.DUMMYFUNCTION("""COMPUTED_VALUE"""),"INTEGER_ZERO_OR_POSITIVE")</f>
        <v>INTEGER_ZERO_OR_POSITIVE</v>
      </c>
      <c r="AC198" s="39" t="str">
        <f>IFERROR(__xludf.DUMMYFUNCTION("""COMPUTED_VALUE"""),"")</f>
        <v/>
      </c>
      <c r="AD198" s="39" t="str">
        <f>IFERROR(__xludf.DUMMYFUNCTION("""COMPUTED_VALUE"""),"INTEGER_ZERO_OR_POSITIVE")</f>
        <v>INTEGER_ZERO_OR_POSITIVE</v>
      </c>
      <c r="AE198" s="39" t="str">
        <f>IFERROR(__xludf.DUMMYFUNCTION("""COMPUTED_VALUE"""),"SUM")</f>
        <v>SUM</v>
      </c>
      <c r="AF198" s="39" t="b">
        <f>IFERROR(__xludf.DUMMYFUNCTION("""COMPUTED_VALUE"""),TRUE)</f>
        <v>1</v>
      </c>
      <c r="AG198" s="39" t="str">
        <f>IFERROR(__xludf.DUMMYFUNCTION("""COMPUTED_VALUE"""),"")</f>
        <v/>
      </c>
      <c r="AH198" s="39"/>
      <c r="AI198" s="39"/>
      <c r="AJ198" s="39"/>
      <c r="AK198" s="39"/>
      <c r="AL198" s="39"/>
      <c r="AM198" s="39"/>
      <c r="AN198" s="39"/>
    </row>
    <row r="199" outlineLevel="1">
      <c r="A199" t="str">
        <f>IFERROR(__xludf.DUMMYFUNCTION("""COMPUTED_VALUE"""),"select_one yes1_no0")</f>
        <v>select_one yes1_no0</v>
      </c>
      <c r="B199" t="str">
        <f>IFERROR(__xludf.DUMMYFUNCTION("""COMPUTED_VALUE"""),"Sulfadoxine")</f>
        <v>Sulfadoxine</v>
      </c>
      <c r="C199" t="str">
        <f>IFERROR(__xludf.DUMMYFUNCTION("""COMPUTED_VALUE"""),"14. Sulfadoxine/pyrimethamine 500 mg tab")</f>
        <v>14. Sulfadoxine/pyrimethamine 500 mg tab</v>
      </c>
      <c r="D199" t="str">
        <f>IFERROR(__xludf.DUMMYFUNCTION("""COMPUTED_VALUE"""),"")</f>
        <v/>
      </c>
      <c r="E199" t="str">
        <f>IFERROR(__xludf.DUMMYFUNCTION("""COMPUTED_VALUE"""),"")</f>
        <v/>
      </c>
      <c r="F199">
        <f>IFERROR(__xludf.DUMMYFUNCTION("""COMPUTED_VALUE"""),199.0)</f>
        <v>199</v>
      </c>
      <c r="G199">
        <f>IFERROR(__xludf.DUMMYFUNCTION("""COMPUTED_VALUE"""),1.0)</f>
        <v>1</v>
      </c>
      <c r="H199">
        <f>IFERROR(__xludf.DUMMYFUNCTION("""COMPUTED_VALUE"""),11.0)</f>
        <v>11</v>
      </c>
      <c r="I199" t="str">
        <f>IFERROR(__xludf.DUMMYFUNCTION("""COMPUTED_VALUE"""),"")</f>
        <v/>
      </c>
      <c r="J199" t="str">
        <f>IFERROR(__xludf.DUMMYFUNCTION("""COMPUTED_VALUE"""),"")</f>
        <v/>
      </c>
      <c r="K199" t="b">
        <f>IFERROR(__xludf.DUMMYFUNCTION("""COMPUTED_VALUE"""),TRUE)</f>
        <v>1</v>
      </c>
      <c r="L199" s="61" t="str">
        <f>IFERROR(__xludf.DUMMYFUNCTION("""COMPUTED_VALUE"""),"")</f>
        <v/>
      </c>
      <c r="M199" s="61" t="str">
        <f>IFERROR(__xludf.DUMMYFUNCTION("""COMPUTED_VALUE"""),"")</f>
        <v/>
      </c>
      <c r="N199" s="15" t="str">
        <f>IFERROR(__xludf.DUMMYFUNCTION("""COMPUTED_VALUE"""),"")</f>
        <v/>
      </c>
      <c r="O199" t="str">
        <f>IFERROR(__xludf.DUMMYFUNCTION("""COMPUTED_VALUE"""),"")</f>
        <v/>
      </c>
      <c r="P199" t="str">
        <f>IFERROR(__xludf.DUMMYFUNCTION("""COMPUTED_VALUE"""),"")</f>
        <v/>
      </c>
      <c r="Q199" t="str">
        <f>IFERROR(__xludf.DUMMYFUNCTION("""COMPUTED_VALUE"""),"")</f>
        <v/>
      </c>
      <c r="R199" t="str">
        <f>IFERROR(__xludf.DUMMYFUNCTION("""COMPUTED_VALUE"""),"")</f>
        <v/>
      </c>
      <c r="S199" t="str">
        <f>IFERROR(__xludf.DUMMYFUNCTION("""COMPUTED_VALUE"""),"")</f>
        <v/>
      </c>
      <c r="T199" t="str">
        <f>IFERROR(__xludf.DUMMYFUNCTION("""COMPUTED_VALUE"""),"")</f>
        <v/>
      </c>
      <c r="U199" t="str">
        <f>IFERROR(__xludf.DUMMYFUNCTION("""COMPUTED_VALUE"""),"")</f>
        <v/>
      </c>
      <c r="V199" t="str">
        <f>IFERROR(__xludf.DUMMYFUNCTION("""COMPUTED_VALUE"""),"")</f>
        <v/>
      </c>
      <c r="W199" t="str">
        <f>IFERROR(__xludf.DUMMYFUNCTION("""COMPUTED_VALUE"""),"")</f>
        <v/>
      </c>
      <c r="X199" t="str">
        <f>IFERROR(__xludf.DUMMYFUNCTION("""COMPUTED_VALUE"""),"sulfadoxine")</f>
        <v>sulfadoxine</v>
      </c>
      <c r="Y199" t="str">
        <f>IFERROR(__xludf.DUMMYFUNCTION("""COMPUTED_VALUE"""),"Yes")</f>
        <v>Yes</v>
      </c>
      <c r="Z199" t="str">
        <f>IFERROR(__xludf.DUMMYFUNCTION("""COMPUTED_VALUE"""),"yes1_no0")</f>
        <v>yes1_no0</v>
      </c>
      <c r="AA199" t="str">
        <f>IFERROR(__xludf.DUMMYFUNCTION("""COMPUTED_VALUE"""),"yes1no00000")</f>
        <v>yes1no00000</v>
      </c>
      <c r="AB199" t="str">
        <f>IFERROR(__xludf.DUMMYFUNCTION("""COMPUTED_VALUE"""),"INTEGER_ZERO_OR_POSITIVE")</f>
        <v>INTEGER_ZERO_OR_POSITIVE</v>
      </c>
      <c r="AC199" t="str">
        <f>IFERROR(__xludf.DUMMYFUNCTION("""COMPUTED_VALUE"""),"")</f>
        <v/>
      </c>
      <c r="AD199" t="str">
        <f>IFERROR(__xludf.DUMMYFUNCTION("""COMPUTED_VALUE"""),"INTEGER_ZERO_OR_POSITIVE")</f>
        <v>INTEGER_ZERO_OR_POSITIVE</v>
      </c>
      <c r="AE199" t="str">
        <f>IFERROR(__xludf.DUMMYFUNCTION("""COMPUTED_VALUE"""),"SUM")</f>
        <v>SUM</v>
      </c>
      <c r="AF199" t="b">
        <f>IFERROR(__xludf.DUMMYFUNCTION("""COMPUTED_VALUE"""),TRUE)</f>
        <v>1</v>
      </c>
      <c r="AG199" t="str">
        <f>IFERROR(__xludf.DUMMYFUNCTION("""COMPUTED_VALUE"""),"")</f>
        <v/>
      </c>
    </row>
    <row r="200" outlineLevel="1">
      <c r="A200" s="59" t="str">
        <f>IFERROR(__xludf.DUMMYFUNCTION("""COMPUTED_VALUE"""),"select_one yes1_no0")</f>
        <v>select_one yes1_no0</v>
      </c>
      <c r="B200" s="59" t="str">
        <f>IFERROR(__xludf.DUMMYFUNCTION("""COMPUTED_VALUE"""),"ZincORSsach")</f>
        <v>ZincORSsach</v>
      </c>
      <c r="C200" s="59" t="str">
        <f>IFERROR(__xludf.DUMMYFUNCTION("""COMPUTED_VALUE"""),"15. Zinc-ORS sachet")</f>
        <v>15. Zinc-ORS sachet</v>
      </c>
      <c r="D200" s="59" t="str">
        <f>IFERROR(__xludf.DUMMYFUNCTION("""COMPUTED_VALUE"""),"")</f>
        <v/>
      </c>
      <c r="E200" s="59" t="str">
        <f>IFERROR(__xludf.DUMMYFUNCTION("""COMPUTED_VALUE"""),"")</f>
        <v/>
      </c>
      <c r="F200" s="59">
        <f>IFERROR(__xludf.DUMMYFUNCTION("""COMPUTED_VALUE"""),200.0)</f>
        <v>200</v>
      </c>
      <c r="G200" s="59">
        <f>IFERROR(__xludf.DUMMYFUNCTION("""COMPUTED_VALUE"""),1.0)</f>
        <v>1</v>
      </c>
      <c r="H200" s="59">
        <f>IFERROR(__xludf.DUMMYFUNCTION("""COMPUTED_VALUE"""),11.0)</f>
        <v>11</v>
      </c>
      <c r="I200" s="59" t="str">
        <f>IFERROR(__xludf.DUMMYFUNCTION("""COMPUTED_VALUE"""),"")</f>
        <v/>
      </c>
      <c r="J200" s="59" t="str">
        <f>IFERROR(__xludf.DUMMYFUNCTION("""COMPUTED_VALUE"""),"")</f>
        <v/>
      </c>
      <c r="K200" s="59" t="b">
        <f>IFERROR(__xludf.DUMMYFUNCTION("""COMPUTED_VALUE"""),TRUE)</f>
        <v>1</v>
      </c>
      <c r="L200" s="57" t="str">
        <f>IFERROR(__xludf.DUMMYFUNCTION("""COMPUTED_VALUE"""),"")</f>
        <v/>
      </c>
      <c r="M200" s="57" t="str">
        <f>IFERROR(__xludf.DUMMYFUNCTION("""COMPUTED_VALUE"""),"")</f>
        <v/>
      </c>
      <c r="N200" s="60" t="str">
        <f>IFERROR(__xludf.DUMMYFUNCTION("""COMPUTED_VALUE"""),"")</f>
        <v/>
      </c>
      <c r="O200" s="59" t="str">
        <f>IFERROR(__xludf.DUMMYFUNCTION("""COMPUTED_VALUE"""),"")</f>
        <v/>
      </c>
      <c r="P200" s="59" t="str">
        <f>IFERROR(__xludf.DUMMYFUNCTION("""COMPUTED_VALUE"""),"")</f>
        <v/>
      </c>
      <c r="Q200" s="59" t="str">
        <f>IFERROR(__xludf.DUMMYFUNCTION("""COMPUTED_VALUE"""),"")</f>
        <v/>
      </c>
      <c r="R200" s="59" t="str">
        <f>IFERROR(__xludf.DUMMYFUNCTION("""COMPUTED_VALUE"""),"")</f>
        <v/>
      </c>
      <c r="S200" s="59" t="str">
        <f>IFERROR(__xludf.DUMMYFUNCTION("""COMPUTED_VALUE"""),"")</f>
        <v/>
      </c>
      <c r="T200" s="59" t="str">
        <f>IFERROR(__xludf.DUMMYFUNCTION("""COMPUTED_VALUE"""),"")</f>
        <v/>
      </c>
      <c r="U200" s="59" t="str">
        <f>IFERROR(__xludf.DUMMYFUNCTION("""COMPUTED_VALUE"""),"")</f>
        <v/>
      </c>
      <c r="V200" s="59" t="str">
        <f>IFERROR(__xludf.DUMMYFUNCTION("""COMPUTED_VALUE"""),"")</f>
        <v/>
      </c>
      <c r="W200" s="59" t="str">
        <f>IFERROR(__xludf.DUMMYFUNCTION("""COMPUTED_VALUE"""),"")</f>
        <v/>
      </c>
      <c r="X200" s="59" t="str">
        <f>IFERROR(__xludf.DUMMYFUNCTION("""COMPUTED_VALUE"""),"zinc_ors_sa")</f>
        <v>zinc_ors_sa</v>
      </c>
      <c r="Y200" s="59" t="str">
        <f>IFERROR(__xludf.DUMMYFUNCTION("""COMPUTED_VALUE"""),"Yes")</f>
        <v>Yes</v>
      </c>
      <c r="Z200" s="59" t="str">
        <f>IFERROR(__xludf.DUMMYFUNCTION("""COMPUTED_VALUE"""),"yes1_no0")</f>
        <v>yes1_no0</v>
      </c>
      <c r="AA200" s="59" t="str">
        <f>IFERROR(__xludf.DUMMYFUNCTION("""COMPUTED_VALUE"""),"yes1no00000")</f>
        <v>yes1no00000</v>
      </c>
      <c r="AB200" s="59" t="str">
        <f>IFERROR(__xludf.DUMMYFUNCTION("""COMPUTED_VALUE"""),"INTEGER_ZERO_OR_POSITIVE")</f>
        <v>INTEGER_ZERO_OR_POSITIVE</v>
      </c>
      <c r="AC200" s="59" t="str">
        <f>IFERROR(__xludf.DUMMYFUNCTION("""COMPUTED_VALUE"""),"")</f>
        <v/>
      </c>
      <c r="AD200" s="59" t="str">
        <f>IFERROR(__xludf.DUMMYFUNCTION("""COMPUTED_VALUE"""),"INTEGER_ZERO_OR_POSITIVE")</f>
        <v>INTEGER_ZERO_OR_POSITIVE</v>
      </c>
      <c r="AE200" s="59" t="str">
        <f>IFERROR(__xludf.DUMMYFUNCTION("""COMPUTED_VALUE"""),"SUM")</f>
        <v>SUM</v>
      </c>
      <c r="AF200" s="59" t="b">
        <f>IFERROR(__xludf.DUMMYFUNCTION("""COMPUTED_VALUE"""),TRUE)</f>
        <v>1</v>
      </c>
      <c r="AG200" s="59" t="str">
        <f>IFERROR(__xludf.DUMMYFUNCTION("""COMPUTED_VALUE"""),"")</f>
        <v/>
      </c>
      <c r="AH200" s="59"/>
      <c r="AI200" s="59"/>
      <c r="AJ200" s="59"/>
      <c r="AK200" s="59"/>
      <c r="AL200" s="59"/>
      <c r="AM200" s="59"/>
      <c r="AN200" s="59"/>
    </row>
    <row r="201" outlineLevel="1">
      <c r="A201" s="62" t="str">
        <f>IFERROR(__xludf.DUMMYFUNCTION("""COMPUTED_VALUE"""),"select_one yes0p5_no0")</f>
        <v>select_one yes0p5_no0</v>
      </c>
      <c r="B201" s="62" t="str">
        <f>IFERROR(__xludf.DUMMYFUNCTION("""COMPUTED_VALUE"""),"CondomInPat")</f>
        <v>CondomInPat</v>
      </c>
      <c r="C201" s="62" t="str">
        <f>IFERROR(__xludf.DUMMYFUNCTION("""COMPUTED_VALUE"""),"16. Condom")</f>
        <v>16. Condom</v>
      </c>
      <c r="D201" s="62" t="str">
        <f>IFERROR(__xludf.DUMMYFUNCTION("""COMPUTED_VALUE"""),"")</f>
        <v/>
      </c>
      <c r="E201" s="62" t="str">
        <f>IFERROR(__xludf.DUMMYFUNCTION("""COMPUTED_VALUE"""),"")</f>
        <v/>
      </c>
      <c r="F201" s="62">
        <f>IFERROR(__xludf.DUMMYFUNCTION("""COMPUTED_VALUE"""),201.0)</f>
        <v>201</v>
      </c>
      <c r="G201" s="62">
        <f>IFERROR(__xludf.DUMMYFUNCTION("""COMPUTED_VALUE"""),0.5)</f>
        <v>0.5</v>
      </c>
      <c r="H201" s="62">
        <f>IFERROR(__xludf.DUMMYFUNCTION("""COMPUTED_VALUE"""),11.0)</f>
        <v>11</v>
      </c>
      <c r="I201" s="62" t="str">
        <f>IFERROR(__xludf.DUMMYFUNCTION("""COMPUTED_VALUE"""),"")</f>
        <v/>
      </c>
      <c r="J201" s="62" t="str">
        <f>IFERROR(__xludf.DUMMYFUNCTION("""COMPUTED_VALUE"""),"")</f>
        <v/>
      </c>
      <c r="K201" s="62" t="b">
        <f>IFERROR(__xludf.DUMMYFUNCTION("""COMPUTED_VALUE"""),TRUE)</f>
        <v>1</v>
      </c>
      <c r="L201" s="63" t="str">
        <f>IFERROR(__xludf.DUMMYFUNCTION("""COMPUTED_VALUE"""),"")</f>
        <v/>
      </c>
      <c r="M201" s="63" t="str">
        <f>IFERROR(__xludf.DUMMYFUNCTION("""COMPUTED_VALUE"""),"")</f>
        <v/>
      </c>
      <c r="N201" s="64" t="str">
        <f>IFERROR(__xludf.DUMMYFUNCTION("""COMPUTED_VALUE"""),"")</f>
        <v/>
      </c>
      <c r="O201" s="62" t="str">
        <f>IFERROR(__xludf.DUMMYFUNCTION("""COMPUTED_VALUE"""),"")</f>
        <v/>
      </c>
      <c r="P201" s="62" t="str">
        <f>IFERROR(__xludf.DUMMYFUNCTION("""COMPUTED_VALUE"""),"")</f>
        <v/>
      </c>
      <c r="Q201" s="62" t="str">
        <f>IFERROR(__xludf.DUMMYFUNCTION("""COMPUTED_VALUE"""),"")</f>
        <v/>
      </c>
      <c r="R201" s="62" t="str">
        <f>IFERROR(__xludf.DUMMYFUNCTION("""COMPUTED_VALUE"""),"")</f>
        <v/>
      </c>
      <c r="S201" s="62" t="str">
        <f>IFERROR(__xludf.DUMMYFUNCTION("""COMPUTED_VALUE"""),"")</f>
        <v/>
      </c>
      <c r="T201" s="62" t="str">
        <f>IFERROR(__xludf.DUMMYFUNCTION("""COMPUTED_VALUE"""),"")</f>
        <v/>
      </c>
      <c r="U201" s="62" t="str">
        <f>IFERROR(__xludf.DUMMYFUNCTION("""COMPUTED_VALUE"""),"")</f>
        <v/>
      </c>
      <c r="V201" s="62" t="str">
        <f>IFERROR(__xludf.DUMMYFUNCTION("""COMPUTED_VALUE"""),"")</f>
        <v/>
      </c>
      <c r="W201" s="62" t="str">
        <f>IFERROR(__xludf.DUMMYFUNCTION("""COMPUTED_VALUE"""),"")</f>
        <v/>
      </c>
      <c r="X201" s="62" t="str">
        <f>IFERROR(__xludf.DUMMYFUNCTION("""COMPUTED_VALUE"""),"condom")</f>
        <v>condom</v>
      </c>
      <c r="Y201" s="62" t="str">
        <f>IFERROR(__xludf.DUMMYFUNCTION("""COMPUTED_VALUE"""),"Yes")</f>
        <v>Yes</v>
      </c>
      <c r="Z201" s="62" t="str">
        <f>IFERROR(__xludf.DUMMYFUNCTION("""COMPUTED_VALUE"""),"yes0p5_no0")</f>
        <v>yes0p5_no0</v>
      </c>
      <c r="AA201" s="62" t="str">
        <f>IFERROR(__xludf.DUMMYFUNCTION("""COMPUTED_VALUE"""),"yes0p5no000")</f>
        <v>yes0p5no000</v>
      </c>
      <c r="AB201" s="62" t="str">
        <f>IFERROR(__xludf.DUMMYFUNCTION("""COMPUTED_VALUE"""),"NUMBER")</f>
        <v>NUMBER</v>
      </c>
      <c r="AC201" s="62" t="str">
        <f>IFERROR(__xludf.DUMMYFUNCTION("""COMPUTED_VALUE"""),"")</f>
        <v/>
      </c>
      <c r="AD201" s="62" t="str">
        <f>IFERROR(__xludf.DUMMYFUNCTION("""COMPUTED_VALUE"""),"NUMBER")</f>
        <v>NUMBER</v>
      </c>
      <c r="AE201" s="62" t="str">
        <f>IFERROR(__xludf.DUMMYFUNCTION("""COMPUTED_VALUE"""),"SUM")</f>
        <v>SUM</v>
      </c>
      <c r="AF201" s="62" t="b">
        <f>IFERROR(__xludf.DUMMYFUNCTION("""COMPUTED_VALUE"""),TRUE)</f>
        <v>1</v>
      </c>
      <c r="AG201" s="62" t="str">
        <f>IFERROR(__xludf.DUMMYFUNCTION("""COMPUTED_VALUE"""),"")</f>
        <v/>
      </c>
      <c r="AH201" s="62"/>
      <c r="AI201" s="62"/>
      <c r="AJ201" s="62"/>
      <c r="AK201" s="62"/>
      <c r="AL201" s="62"/>
      <c r="AM201" s="62"/>
      <c r="AN201" s="62"/>
    </row>
    <row r="202" outlineLevel="1">
      <c r="A202" s="39" t="str">
        <f>IFERROR(__xludf.DUMMYFUNCTION("""COMPUTED_VALUE"""),"select_one yes1_no0")</f>
        <v>select_one yes1_no0</v>
      </c>
      <c r="B202" s="39" t="str">
        <f>IFERROR(__xludf.DUMMYFUNCTION("""COMPUTED_VALUE"""),"Metronid200")</f>
        <v>Metronid200</v>
      </c>
      <c r="C202" s="39" t="str">
        <f>IFERROR(__xludf.DUMMYFUNCTION("""COMPUTED_VALUE"""),"17. Metronidazol 200 mg tab")</f>
        <v>17. Metronidazol 200 mg tab</v>
      </c>
      <c r="D202" s="39" t="str">
        <f>IFERROR(__xludf.DUMMYFUNCTION("""COMPUTED_VALUE"""),"")</f>
        <v/>
      </c>
      <c r="E202" s="39" t="str">
        <f>IFERROR(__xludf.DUMMYFUNCTION("""COMPUTED_VALUE"""),"")</f>
        <v/>
      </c>
      <c r="F202" s="39">
        <f>IFERROR(__xludf.DUMMYFUNCTION("""COMPUTED_VALUE"""),202.0)</f>
        <v>202</v>
      </c>
      <c r="G202" s="39">
        <f>IFERROR(__xludf.DUMMYFUNCTION("""COMPUTED_VALUE"""),1.0)</f>
        <v>1</v>
      </c>
      <c r="H202" s="39">
        <f>IFERROR(__xludf.DUMMYFUNCTION("""COMPUTED_VALUE"""),11.0)</f>
        <v>11</v>
      </c>
      <c r="I202" s="39" t="str">
        <f>IFERROR(__xludf.DUMMYFUNCTION("""COMPUTED_VALUE"""),"")</f>
        <v/>
      </c>
      <c r="J202" s="39" t="str">
        <f>IFERROR(__xludf.DUMMYFUNCTION("""COMPUTED_VALUE"""),"")</f>
        <v/>
      </c>
      <c r="K202" s="39" t="b">
        <f>IFERROR(__xludf.DUMMYFUNCTION("""COMPUTED_VALUE"""),TRUE)</f>
        <v>1</v>
      </c>
      <c r="L202" s="37" t="str">
        <f>IFERROR(__xludf.DUMMYFUNCTION("""COMPUTED_VALUE"""),"")</f>
        <v/>
      </c>
      <c r="M202" s="37" t="str">
        <f>IFERROR(__xludf.DUMMYFUNCTION("""COMPUTED_VALUE"""),"")</f>
        <v/>
      </c>
      <c r="N202" s="40" t="str">
        <f>IFERROR(__xludf.DUMMYFUNCTION("""COMPUTED_VALUE"""),"")</f>
        <v/>
      </c>
      <c r="O202" s="39" t="str">
        <f>IFERROR(__xludf.DUMMYFUNCTION("""COMPUTED_VALUE"""),"")</f>
        <v/>
      </c>
      <c r="P202" s="39" t="str">
        <f>IFERROR(__xludf.DUMMYFUNCTION("""COMPUTED_VALUE"""),"")</f>
        <v/>
      </c>
      <c r="Q202" s="39" t="str">
        <f>IFERROR(__xludf.DUMMYFUNCTION("""COMPUTED_VALUE"""),"")</f>
        <v/>
      </c>
      <c r="R202" s="39" t="str">
        <f>IFERROR(__xludf.DUMMYFUNCTION("""COMPUTED_VALUE"""),"")</f>
        <v/>
      </c>
      <c r="S202" s="39" t="str">
        <f>IFERROR(__xludf.DUMMYFUNCTION("""COMPUTED_VALUE"""),"")</f>
        <v/>
      </c>
      <c r="T202" s="39" t="str">
        <f>IFERROR(__xludf.DUMMYFUNCTION("""COMPUTED_VALUE"""),"")</f>
        <v/>
      </c>
      <c r="U202" s="39" t="str">
        <f>IFERROR(__xludf.DUMMYFUNCTION("""COMPUTED_VALUE"""),"")</f>
        <v/>
      </c>
      <c r="V202" s="39" t="str">
        <f>IFERROR(__xludf.DUMMYFUNCTION("""COMPUTED_VALUE"""),"")</f>
        <v/>
      </c>
      <c r="W202" s="39" t="str">
        <f>IFERROR(__xludf.DUMMYFUNCTION("""COMPUTED_VALUE"""),"")</f>
        <v/>
      </c>
      <c r="X202" s="39" t="str">
        <f>IFERROR(__xludf.DUMMYFUNCTION("""COMPUTED_VALUE"""),"metronidazo")</f>
        <v>metronidazo</v>
      </c>
      <c r="Y202" s="39" t="str">
        <f>IFERROR(__xludf.DUMMYFUNCTION("""COMPUTED_VALUE"""),"Yes")</f>
        <v>Yes</v>
      </c>
      <c r="Z202" s="39" t="str">
        <f>IFERROR(__xludf.DUMMYFUNCTION("""COMPUTED_VALUE"""),"yes1_no0")</f>
        <v>yes1_no0</v>
      </c>
      <c r="AA202" s="39" t="str">
        <f>IFERROR(__xludf.DUMMYFUNCTION("""COMPUTED_VALUE"""),"yes1no00000")</f>
        <v>yes1no00000</v>
      </c>
      <c r="AB202" s="39" t="str">
        <f>IFERROR(__xludf.DUMMYFUNCTION("""COMPUTED_VALUE"""),"INTEGER_ZERO_OR_POSITIVE")</f>
        <v>INTEGER_ZERO_OR_POSITIVE</v>
      </c>
      <c r="AC202" s="39" t="str">
        <f>IFERROR(__xludf.DUMMYFUNCTION("""COMPUTED_VALUE"""),"")</f>
        <v/>
      </c>
      <c r="AD202" s="39" t="str">
        <f>IFERROR(__xludf.DUMMYFUNCTION("""COMPUTED_VALUE"""),"INTEGER_ZERO_OR_POSITIVE")</f>
        <v>INTEGER_ZERO_OR_POSITIVE</v>
      </c>
      <c r="AE202" s="39" t="str">
        <f>IFERROR(__xludf.DUMMYFUNCTION("""COMPUTED_VALUE"""),"SUM")</f>
        <v>SUM</v>
      </c>
      <c r="AF202" s="39" t="b">
        <f>IFERROR(__xludf.DUMMYFUNCTION("""COMPUTED_VALUE"""),TRUE)</f>
        <v>1</v>
      </c>
      <c r="AG202" s="39" t="str">
        <f>IFERROR(__xludf.DUMMYFUNCTION("""COMPUTED_VALUE"""),"")</f>
        <v/>
      </c>
      <c r="AH202" s="39"/>
      <c r="AI202" s="39"/>
      <c r="AJ202" s="39"/>
      <c r="AK202" s="39"/>
      <c r="AL202" s="39"/>
      <c r="AM202" s="39"/>
      <c r="AN202" s="39"/>
    </row>
    <row r="203" outlineLevel="1">
      <c r="A203" s="39" t="str">
        <f>IFERROR(__xludf.DUMMYFUNCTION("""COMPUTED_VALUE"""),"select_one yes1_no0")</f>
        <v>select_one yes1_no0</v>
      </c>
      <c r="B203" s="39" t="str">
        <f>IFERROR(__xludf.DUMMYFUNCTION("""COMPUTED_VALUE"""),"Sterileglov")</f>
        <v>Sterileglov</v>
      </c>
      <c r="C203" s="39" t="str">
        <f>IFERROR(__xludf.DUMMYFUNCTION("""COMPUTED_VALUE"""),"18. Sterile gloves")</f>
        <v>18. Sterile gloves</v>
      </c>
      <c r="D203" s="39" t="str">
        <f>IFERROR(__xludf.DUMMYFUNCTION("""COMPUTED_VALUE"""),"")</f>
        <v/>
      </c>
      <c r="E203" s="39" t="str">
        <f>IFERROR(__xludf.DUMMYFUNCTION("""COMPUTED_VALUE"""),"")</f>
        <v/>
      </c>
      <c r="F203" s="39">
        <f>IFERROR(__xludf.DUMMYFUNCTION("""COMPUTED_VALUE"""),203.0)</f>
        <v>203</v>
      </c>
      <c r="G203" s="39">
        <f>IFERROR(__xludf.DUMMYFUNCTION("""COMPUTED_VALUE"""),1.0)</f>
        <v>1</v>
      </c>
      <c r="H203" s="39">
        <f>IFERROR(__xludf.DUMMYFUNCTION("""COMPUTED_VALUE"""),11.0)</f>
        <v>11</v>
      </c>
      <c r="I203" s="39" t="str">
        <f>IFERROR(__xludf.DUMMYFUNCTION("""COMPUTED_VALUE"""),"")</f>
        <v/>
      </c>
      <c r="J203" s="39" t="str">
        <f>IFERROR(__xludf.DUMMYFUNCTION("""COMPUTED_VALUE"""),"")</f>
        <v/>
      </c>
      <c r="K203" s="39" t="b">
        <f>IFERROR(__xludf.DUMMYFUNCTION("""COMPUTED_VALUE"""),TRUE)</f>
        <v>1</v>
      </c>
      <c r="L203" s="37" t="str">
        <f>IFERROR(__xludf.DUMMYFUNCTION("""COMPUTED_VALUE"""),"")</f>
        <v/>
      </c>
      <c r="M203" s="37" t="str">
        <f>IFERROR(__xludf.DUMMYFUNCTION("""COMPUTED_VALUE"""),"")</f>
        <v/>
      </c>
      <c r="N203" s="40" t="str">
        <f>IFERROR(__xludf.DUMMYFUNCTION("""COMPUTED_VALUE"""),"")</f>
        <v/>
      </c>
      <c r="O203" s="39" t="str">
        <f>IFERROR(__xludf.DUMMYFUNCTION("""COMPUTED_VALUE"""),"")</f>
        <v/>
      </c>
      <c r="P203" s="39" t="str">
        <f>IFERROR(__xludf.DUMMYFUNCTION("""COMPUTED_VALUE"""),"")</f>
        <v/>
      </c>
      <c r="Q203" s="39" t="str">
        <f>IFERROR(__xludf.DUMMYFUNCTION("""COMPUTED_VALUE"""),"")</f>
        <v/>
      </c>
      <c r="R203" s="39" t="str">
        <f>IFERROR(__xludf.DUMMYFUNCTION("""COMPUTED_VALUE"""),"")</f>
        <v/>
      </c>
      <c r="S203" s="39" t="str">
        <f>IFERROR(__xludf.DUMMYFUNCTION("""COMPUTED_VALUE"""),"")</f>
        <v/>
      </c>
      <c r="T203" s="39" t="str">
        <f>IFERROR(__xludf.DUMMYFUNCTION("""COMPUTED_VALUE"""),"")</f>
        <v/>
      </c>
      <c r="U203" s="39" t="str">
        <f>IFERROR(__xludf.DUMMYFUNCTION("""COMPUTED_VALUE"""),"")</f>
        <v/>
      </c>
      <c r="V203" s="39" t="str">
        <f>IFERROR(__xludf.DUMMYFUNCTION("""COMPUTED_VALUE"""),"")</f>
        <v/>
      </c>
      <c r="W203" s="39" t="str">
        <f>IFERROR(__xludf.DUMMYFUNCTION("""COMPUTED_VALUE"""),"")</f>
        <v/>
      </c>
      <c r="X203" s="39" t="str">
        <f>IFERROR(__xludf.DUMMYFUNCTION("""COMPUTED_VALUE"""),"sterile_glo")</f>
        <v>sterile_glo</v>
      </c>
      <c r="Y203" s="39" t="str">
        <f>IFERROR(__xludf.DUMMYFUNCTION("""COMPUTED_VALUE"""),"Yes")</f>
        <v>Yes</v>
      </c>
      <c r="Z203" s="39" t="str">
        <f>IFERROR(__xludf.DUMMYFUNCTION("""COMPUTED_VALUE"""),"yes1_no0")</f>
        <v>yes1_no0</v>
      </c>
      <c r="AA203" s="39" t="str">
        <f>IFERROR(__xludf.DUMMYFUNCTION("""COMPUTED_VALUE"""),"yes1no00000")</f>
        <v>yes1no00000</v>
      </c>
      <c r="AB203" s="39" t="str">
        <f>IFERROR(__xludf.DUMMYFUNCTION("""COMPUTED_VALUE"""),"INTEGER_ZERO_OR_POSITIVE")</f>
        <v>INTEGER_ZERO_OR_POSITIVE</v>
      </c>
      <c r="AC203" s="39" t="str">
        <f>IFERROR(__xludf.DUMMYFUNCTION("""COMPUTED_VALUE"""),"")</f>
        <v/>
      </c>
      <c r="AD203" s="39" t="str">
        <f>IFERROR(__xludf.DUMMYFUNCTION("""COMPUTED_VALUE"""),"INTEGER_ZERO_OR_POSITIVE")</f>
        <v>INTEGER_ZERO_OR_POSITIVE</v>
      </c>
      <c r="AE203" s="39" t="str">
        <f>IFERROR(__xludf.DUMMYFUNCTION("""COMPUTED_VALUE"""),"SUM")</f>
        <v>SUM</v>
      </c>
      <c r="AF203" s="39" t="b">
        <f>IFERROR(__xludf.DUMMYFUNCTION("""COMPUTED_VALUE"""),TRUE)</f>
        <v>1</v>
      </c>
      <c r="AG203" s="39" t="str">
        <f>IFERROR(__xludf.DUMMYFUNCTION("""COMPUTED_VALUE"""),"")</f>
        <v/>
      </c>
      <c r="AH203" s="39"/>
      <c r="AI203" s="39"/>
      <c r="AJ203" s="39"/>
      <c r="AK203" s="39"/>
      <c r="AL203" s="39"/>
      <c r="AM203" s="39"/>
      <c r="AN203" s="39"/>
    </row>
    <row r="204" outlineLevel="1">
      <c r="A204" s="39" t="str">
        <f>IFERROR(__xludf.DUMMYFUNCTION("""COMPUTED_VALUE"""),"select_one yes0p5_no0")</f>
        <v>select_one yes0p5_no0</v>
      </c>
      <c r="B204" s="39" t="str">
        <f>IFERROR(__xludf.DUMMYFUNCTION("""COMPUTED_VALUE"""),"Venflon18G1")</f>
        <v>Venflon18G1</v>
      </c>
      <c r="C204" s="39" t="str">
        <f>IFERROR(__xludf.DUMMYFUNCTION("""COMPUTED_VALUE"""),"19. Venflon 18G or 22G")</f>
        <v>19. Venflon 18G or 22G</v>
      </c>
      <c r="D204" s="39" t="str">
        <f>IFERROR(__xludf.DUMMYFUNCTION("""COMPUTED_VALUE"""),"")</f>
        <v/>
      </c>
      <c r="E204" s="39" t="str">
        <f>IFERROR(__xludf.DUMMYFUNCTION("""COMPUTED_VALUE"""),"")</f>
        <v/>
      </c>
      <c r="F204" s="39">
        <f>IFERROR(__xludf.DUMMYFUNCTION("""COMPUTED_VALUE"""),204.0)</f>
        <v>204</v>
      </c>
      <c r="G204" s="39">
        <f>IFERROR(__xludf.DUMMYFUNCTION("""COMPUTED_VALUE"""),0.5)</f>
        <v>0.5</v>
      </c>
      <c r="H204" s="39">
        <f>IFERROR(__xludf.DUMMYFUNCTION("""COMPUTED_VALUE"""),11.0)</f>
        <v>11</v>
      </c>
      <c r="I204" s="39" t="str">
        <f>IFERROR(__xludf.DUMMYFUNCTION("""COMPUTED_VALUE"""),"Min stock = 10; MAC applies only when higher than 10")</f>
        <v>Min stock = 10; MAC applies only when higher than 10</v>
      </c>
      <c r="J204" s="39" t="str">
        <f>IFERROR(__xludf.DUMMYFUNCTION("""COMPUTED_VALUE"""),"")</f>
        <v/>
      </c>
      <c r="K204" s="39" t="b">
        <f>IFERROR(__xludf.DUMMYFUNCTION("""COMPUTED_VALUE"""),TRUE)</f>
        <v>1</v>
      </c>
      <c r="L204" s="37" t="str">
        <f>IFERROR(__xludf.DUMMYFUNCTION("""COMPUTED_VALUE"""),"")</f>
        <v/>
      </c>
      <c r="M204" s="37" t="str">
        <f>IFERROR(__xludf.DUMMYFUNCTION("""COMPUTED_VALUE"""),"")</f>
        <v/>
      </c>
      <c r="N204" s="40" t="str">
        <f>IFERROR(__xludf.DUMMYFUNCTION("""COMPUTED_VALUE"""),"")</f>
        <v/>
      </c>
      <c r="O204" s="39" t="str">
        <f>IFERROR(__xludf.DUMMYFUNCTION("""COMPUTED_VALUE"""),"")</f>
        <v/>
      </c>
      <c r="P204" s="39" t="str">
        <f>IFERROR(__xludf.DUMMYFUNCTION("""COMPUTED_VALUE"""),"")</f>
        <v/>
      </c>
      <c r="Q204" s="39" t="str">
        <f>IFERROR(__xludf.DUMMYFUNCTION("""COMPUTED_VALUE"""),"")</f>
        <v/>
      </c>
      <c r="R204" s="39" t="str">
        <f>IFERROR(__xludf.DUMMYFUNCTION("""COMPUTED_VALUE"""),"")</f>
        <v/>
      </c>
      <c r="S204" s="39" t="str">
        <f>IFERROR(__xludf.DUMMYFUNCTION("""COMPUTED_VALUE"""),"")</f>
        <v/>
      </c>
      <c r="T204" s="39" t="str">
        <f>IFERROR(__xludf.DUMMYFUNCTION("""COMPUTED_VALUE"""),"")</f>
        <v/>
      </c>
      <c r="U204" s="39" t="str">
        <f>IFERROR(__xludf.DUMMYFUNCTION("""COMPUTED_VALUE"""),"")</f>
        <v/>
      </c>
      <c r="V204" s="39" t="str">
        <f>IFERROR(__xludf.DUMMYFUNCTION("""COMPUTED_VALUE"""),"")</f>
        <v/>
      </c>
      <c r="W204" s="39" t="str">
        <f>IFERROR(__xludf.DUMMYFUNCTION("""COMPUTED_VALUE"""),"")</f>
        <v/>
      </c>
      <c r="X204" s="39" t="str">
        <f>IFERROR(__xludf.DUMMYFUNCTION("""COMPUTED_VALUE"""),"venflon_18g")</f>
        <v>venflon_18g</v>
      </c>
      <c r="Y204" s="39" t="str">
        <f>IFERROR(__xludf.DUMMYFUNCTION("""COMPUTED_VALUE"""),"Yes")</f>
        <v>Yes</v>
      </c>
      <c r="Z204" s="39" t="str">
        <f>IFERROR(__xludf.DUMMYFUNCTION("""COMPUTED_VALUE"""),"yes0p5_no0")</f>
        <v>yes0p5_no0</v>
      </c>
      <c r="AA204" s="39" t="str">
        <f>IFERROR(__xludf.DUMMYFUNCTION("""COMPUTED_VALUE"""),"yes0p5no000")</f>
        <v>yes0p5no000</v>
      </c>
      <c r="AB204" s="39" t="str">
        <f>IFERROR(__xludf.DUMMYFUNCTION("""COMPUTED_VALUE"""),"NUMBER")</f>
        <v>NUMBER</v>
      </c>
      <c r="AC204" s="39" t="str">
        <f>IFERROR(__xludf.DUMMYFUNCTION("""COMPUTED_VALUE"""),"")</f>
        <v/>
      </c>
      <c r="AD204" s="39" t="str">
        <f>IFERROR(__xludf.DUMMYFUNCTION("""COMPUTED_VALUE"""),"NUMBER")</f>
        <v>NUMBER</v>
      </c>
      <c r="AE204" s="39" t="str">
        <f>IFERROR(__xludf.DUMMYFUNCTION("""COMPUTED_VALUE"""),"SUM")</f>
        <v>SUM</v>
      </c>
      <c r="AF204" s="39" t="b">
        <f>IFERROR(__xludf.DUMMYFUNCTION("""COMPUTED_VALUE"""),TRUE)</f>
        <v>1</v>
      </c>
      <c r="AG204" s="39" t="str">
        <f>IFERROR(__xludf.DUMMYFUNCTION("""COMPUTED_VALUE"""),"")</f>
        <v/>
      </c>
      <c r="AH204" s="39"/>
      <c r="AI204" s="39"/>
      <c r="AJ204" s="39"/>
      <c r="AK204" s="39"/>
      <c r="AL204" s="39"/>
      <c r="AM204" s="39"/>
      <c r="AN204" s="39"/>
    </row>
    <row r="205" outlineLevel="1">
      <c r="A205" s="39" t="str">
        <f>IFERROR(__xludf.DUMMYFUNCTION("""COMPUTED_VALUE"""),"select_one yes0p5_no0")</f>
        <v>select_one yes0p5_no0</v>
      </c>
      <c r="B205" s="39" t="str">
        <f>IFERROR(__xludf.DUMMYFUNCTION("""COMPUTED_VALUE"""),"ChlohexiGel")</f>
        <v>ChlohexiGel</v>
      </c>
      <c r="C205" s="39" t="str">
        <f>IFERROR(__xludf.DUMMYFUNCTION("""COMPUTED_VALUE"""),"20. Chlohexidine Gel")</f>
        <v>20. Chlohexidine Gel</v>
      </c>
      <c r="D205" s="39" t="str">
        <f>IFERROR(__xludf.DUMMYFUNCTION("""COMPUTED_VALUE"""),"")</f>
        <v/>
      </c>
      <c r="E205" s="39" t="str">
        <f>IFERROR(__xludf.DUMMYFUNCTION("""COMPUTED_VALUE"""),"")</f>
        <v/>
      </c>
      <c r="F205" s="39">
        <f>IFERROR(__xludf.DUMMYFUNCTION("""COMPUTED_VALUE"""),205.0)</f>
        <v>205</v>
      </c>
      <c r="G205" s="39">
        <f>IFERROR(__xludf.DUMMYFUNCTION("""COMPUTED_VALUE"""),0.5)</f>
        <v>0.5</v>
      </c>
      <c r="H205" s="39">
        <f>IFERROR(__xludf.DUMMYFUNCTION("""COMPUTED_VALUE"""),11.0)</f>
        <v>11</v>
      </c>
      <c r="I205" s="39" t="str">
        <f>IFERROR(__xludf.DUMMYFUNCTION("""COMPUTED_VALUE"""),"Min stock = 10; MAC applies only when higher than 10")</f>
        <v>Min stock = 10; MAC applies only when higher than 10</v>
      </c>
      <c r="J205" s="39" t="str">
        <f>IFERROR(__xludf.DUMMYFUNCTION("""COMPUTED_VALUE"""),"")</f>
        <v/>
      </c>
      <c r="K205" s="39" t="b">
        <f>IFERROR(__xludf.DUMMYFUNCTION("""COMPUTED_VALUE"""),TRUE)</f>
        <v>1</v>
      </c>
      <c r="L205" s="37" t="str">
        <f>IFERROR(__xludf.DUMMYFUNCTION("""COMPUTED_VALUE"""),"")</f>
        <v/>
      </c>
      <c r="M205" s="37" t="str">
        <f>IFERROR(__xludf.DUMMYFUNCTION("""COMPUTED_VALUE"""),"")</f>
        <v/>
      </c>
      <c r="N205" s="40" t="str">
        <f>IFERROR(__xludf.DUMMYFUNCTION("""COMPUTED_VALUE"""),"")</f>
        <v/>
      </c>
      <c r="O205" s="39" t="str">
        <f>IFERROR(__xludf.DUMMYFUNCTION("""COMPUTED_VALUE"""),"")</f>
        <v/>
      </c>
      <c r="P205" s="39" t="str">
        <f>IFERROR(__xludf.DUMMYFUNCTION("""COMPUTED_VALUE"""),"")</f>
        <v/>
      </c>
      <c r="Q205" s="39" t="str">
        <f>IFERROR(__xludf.DUMMYFUNCTION("""COMPUTED_VALUE"""),"")</f>
        <v/>
      </c>
      <c r="R205" s="39" t="str">
        <f>IFERROR(__xludf.DUMMYFUNCTION("""COMPUTED_VALUE"""),"")</f>
        <v/>
      </c>
      <c r="S205" s="39" t="str">
        <f>IFERROR(__xludf.DUMMYFUNCTION("""COMPUTED_VALUE"""),"")</f>
        <v/>
      </c>
      <c r="T205" s="39" t="str">
        <f>IFERROR(__xludf.DUMMYFUNCTION("""COMPUTED_VALUE"""),"")</f>
        <v/>
      </c>
      <c r="U205" s="39" t="str">
        <f>IFERROR(__xludf.DUMMYFUNCTION("""COMPUTED_VALUE"""),"")</f>
        <v/>
      </c>
      <c r="V205" s="39" t="str">
        <f>IFERROR(__xludf.DUMMYFUNCTION("""COMPUTED_VALUE"""),"")</f>
        <v/>
      </c>
      <c r="W205" s="39" t="str">
        <f>IFERROR(__xludf.DUMMYFUNCTION("""COMPUTED_VALUE"""),"")</f>
        <v/>
      </c>
      <c r="X205" s="39" t="str">
        <f>IFERROR(__xludf.DUMMYFUNCTION("""COMPUTED_VALUE"""),"chlohexidin")</f>
        <v>chlohexidin</v>
      </c>
      <c r="Y205" s="39" t="str">
        <f>IFERROR(__xludf.DUMMYFUNCTION("""COMPUTED_VALUE"""),"Yes")</f>
        <v>Yes</v>
      </c>
      <c r="Z205" s="39" t="str">
        <f>IFERROR(__xludf.DUMMYFUNCTION("""COMPUTED_VALUE"""),"yes0p5_no0")</f>
        <v>yes0p5_no0</v>
      </c>
      <c r="AA205" s="39" t="str">
        <f>IFERROR(__xludf.DUMMYFUNCTION("""COMPUTED_VALUE"""),"yes0p5no000")</f>
        <v>yes0p5no000</v>
      </c>
      <c r="AB205" s="39" t="str">
        <f>IFERROR(__xludf.DUMMYFUNCTION("""COMPUTED_VALUE"""),"NUMBER")</f>
        <v>NUMBER</v>
      </c>
      <c r="AC205" s="39" t="str">
        <f>IFERROR(__xludf.DUMMYFUNCTION("""COMPUTED_VALUE"""),"")</f>
        <v/>
      </c>
      <c r="AD205" s="39" t="str">
        <f>IFERROR(__xludf.DUMMYFUNCTION("""COMPUTED_VALUE"""),"NUMBER")</f>
        <v>NUMBER</v>
      </c>
      <c r="AE205" s="39" t="str">
        <f>IFERROR(__xludf.DUMMYFUNCTION("""COMPUTED_VALUE"""),"SUM")</f>
        <v>SUM</v>
      </c>
      <c r="AF205" s="39" t="b">
        <f>IFERROR(__xludf.DUMMYFUNCTION("""COMPUTED_VALUE"""),TRUE)</f>
        <v>1</v>
      </c>
      <c r="AG205" s="39" t="str">
        <f>IFERROR(__xludf.DUMMYFUNCTION("""COMPUTED_VALUE"""),"")</f>
        <v/>
      </c>
      <c r="AH205" s="39"/>
      <c r="AI205" s="39"/>
      <c r="AJ205" s="39"/>
      <c r="AK205" s="39"/>
      <c r="AL205" s="39"/>
      <c r="AM205" s="39"/>
      <c r="AN205" s="39"/>
    </row>
    <row r="206" outlineLevel="1">
      <c r="A206" s="39" t="str">
        <f>IFERROR(__xludf.DUMMYFUNCTION("""COMPUTED_VALUE"""),"select_one yes0p5_no0")</f>
        <v>select_one yes0p5_no0</v>
      </c>
      <c r="B206" s="39" t="str">
        <f>IFERROR(__xludf.DUMMYFUNCTION("""COMPUTED_VALUE"""),"IVGivingSet")</f>
        <v>IVGivingSet</v>
      </c>
      <c r="C206" s="39" t="str">
        <f>IFERROR(__xludf.DUMMYFUNCTION("""COMPUTED_VALUE"""),"21. IV giving set")</f>
        <v>21. IV giving set</v>
      </c>
      <c r="D206" s="39" t="str">
        <f>IFERROR(__xludf.DUMMYFUNCTION("""COMPUTED_VALUE"""),"")</f>
        <v/>
      </c>
      <c r="E206" s="39" t="str">
        <f>IFERROR(__xludf.DUMMYFUNCTION("""COMPUTED_VALUE"""),"")</f>
        <v/>
      </c>
      <c r="F206" s="39">
        <f>IFERROR(__xludf.DUMMYFUNCTION("""COMPUTED_VALUE"""),206.0)</f>
        <v>206</v>
      </c>
      <c r="G206" s="39">
        <f>IFERROR(__xludf.DUMMYFUNCTION("""COMPUTED_VALUE"""),0.5)</f>
        <v>0.5</v>
      </c>
      <c r="H206" s="39">
        <f>IFERROR(__xludf.DUMMYFUNCTION("""COMPUTED_VALUE"""),11.0)</f>
        <v>11</v>
      </c>
      <c r="I206" s="39" t="str">
        <f>IFERROR(__xludf.DUMMYFUNCTION("""COMPUTED_VALUE"""),"Min stock = 10; MAC applies only when higher than 10")</f>
        <v>Min stock = 10; MAC applies only when higher than 10</v>
      </c>
      <c r="J206" s="39" t="str">
        <f>IFERROR(__xludf.DUMMYFUNCTION("""COMPUTED_VALUE"""),"")</f>
        <v/>
      </c>
      <c r="K206" s="39" t="b">
        <f>IFERROR(__xludf.DUMMYFUNCTION("""COMPUTED_VALUE"""),TRUE)</f>
        <v>1</v>
      </c>
      <c r="L206" s="37" t="str">
        <f>IFERROR(__xludf.DUMMYFUNCTION("""COMPUTED_VALUE"""),"")</f>
        <v/>
      </c>
      <c r="M206" s="37" t="str">
        <f>IFERROR(__xludf.DUMMYFUNCTION("""COMPUTED_VALUE"""),"")</f>
        <v/>
      </c>
      <c r="N206" s="40" t="str">
        <f>IFERROR(__xludf.DUMMYFUNCTION("""COMPUTED_VALUE"""),"")</f>
        <v/>
      </c>
      <c r="O206" s="39" t="str">
        <f>IFERROR(__xludf.DUMMYFUNCTION("""COMPUTED_VALUE"""),"")</f>
        <v/>
      </c>
      <c r="P206" s="39" t="str">
        <f>IFERROR(__xludf.DUMMYFUNCTION("""COMPUTED_VALUE"""),"")</f>
        <v/>
      </c>
      <c r="Q206" s="39" t="str">
        <f>IFERROR(__xludf.DUMMYFUNCTION("""COMPUTED_VALUE"""),"")</f>
        <v/>
      </c>
      <c r="R206" s="39" t="str">
        <f>IFERROR(__xludf.DUMMYFUNCTION("""COMPUTED_VALUE"""),"")</f>
        <v/>
      </c>
      <c r="S206" s="39" t="str">
        <f>IFERROR(__xludf.DUMMYFUNCTION("""COMPUTED_VALUE"""),"")</f>
        <v/>
      </c>
      <c r="T206" s="39" t="str">
        <f>IFERROR(__xludf.DUMMYFUNCTION("""COMPUTED_VALUE"""),"")</f>
        <v/>
      </c>
      <c r="U206" s="39" t="str">
        <f>IFERROR(__xludf.DUMMYFUNCTION("""COMPUTED_VALUE"""),"")</f>
        <v/>
      </c>
      <c r="V206" s="39" t="str">
        <f>IFERROR(__xludf.DUMMYFUNCTION("""COMPUTED_VALUE"""),"")</f>
        <v/>
      </c>
      <c r="W206" s="39" t="str">
        <f>IFERROR(__xludf.DUMMYFUNCTION("""COMPUTED_VALUE"""),"")</f>
        <v/>
      </c>
      <c r="X206" s="39" t="str">
        <f>IFERROR(__xludf.DUMMYFUNCTION("""COMPUTED_VALUE"""),"iv_giving_s")</f>
        <v>iv_giving_s</v>
      </c>
      <c r="Y206" s="39" t="str">
        <f>IFERROR(__xludf.DUMMYFUNCTION("""COMPUTED_VALUE"""),"Yes")</f>
        <v>Yes</v>
      </c>
      <c r="Z206" s="39" t="str">
        <f>IFERROR(__xludf.DUMMYFUNCTION("""COMPUTED_VALUE"""),"yes0p5_no0")</f>
        <v>yes0p5_no0</v>
      </c>
      <c r="AA206" s="39" t="str">
        <f>IFERROR(__xludf.DUMMYFUNCTION("""COMPUTED_VALUE"""),"yes0p5no000")</f>
        <v>yes0p5no000</v>
      </c>
      <c r="AB206" s="39" t="str">
        <f>IFERROR(__xludf.DUMMYFUNCTION("""COMPUTED_VALUE"""),"NUMBER")</f>
        <v>NUMBER</v>
      </c>
      <c r="AC206" s="39" t="str">
        <f>IFERROR(__xludf.DUMMYFUNCTION("""COMPUTED_VALUE"""),"")</f>
        <v/>
      </c>
      <c r="AD206" s="39" t="str">
        <f>IFERROR(__xludf.DUMMYFUNCTION("""COMPUTED_VALUE"""),"NUMBER")</f>
        <v>NUMBER</v>
      </c>
      <c r="AE206" s="39" t="str">
        <f>IFERROR(__xludf.DUMMYFUNCTION("""COMPUTED_VALUE"""),"SUM")</f>
        <v>SUM</v>
      </c>
      <c r="AF206" s="39" t="b">
        <f>IFERROR(__xludf.DUMMYFUNCTION("""COMPUTED_VALUE"""),TRUE)</f>
        <v>1</v>
      </c>
      <c r="AG206" s="39" t="str">
        <f>IFERROR(__xludf.DUMMYFUNCTION("""COMPUTED_VALUE"""),"")</f>
        <v/>
      </c>
      <c r="AH206" s="39"/>
      <c r="AI206" s="39"/>
      <c r="AJ206" s="39"/>
      <c r="AK206" s="39"/>
      <c r="AL206" s="39"/>
      <c r="AM206" s="39"/>
      <c r="AN206" s="39"/>
    </row>
    <row r="207" outlineLevel="1">
      <c r="A207" s="39" t="str">
        <f>IFERROR(__xludf.DUMMYFUNCTION("""COMPUTED_VALUE"""),"select_one yes0p5_no0")</f>
        <v>select_one yes0p5_no0</v>
      </c>
      <c r="B207" s="39" t="str">
        <f>IFERROR(__xludf.DUMMYFUNCTION("""COMPUTED_VALUE"""),"RingersLact")</f>
        <v>RingersLact</v>
      </c>
      <c r="C207" s="39" t="str">
        <f>IFERROR(__xludf.DUMMYFUNCTION("""COMPUTED_VALUE"""),"22. Ringers lactate 500 ml")</f>
        <v>22. Ringers lactate 500 ml</v>
      </c>
      <c r="D207" s="39" t="str">
        <f>IFERROR(__xludf.DUMMYFUNCTION("""COMPUTED_VALUE"""),"")</f>
        <v/>
      </c>
      <c r="E207" s="39" t="str">
        <f>IFERROR(__xludf.DUMMYFUNCTION("""COMPUTED_VALUE"""),"")</f>
        <v/>
      </c>
      <c r="F207" s="39">
        <f>IFERROR(__xludf.DUMMYFUNCTION("""COMPUTED_VALUE"""),207.0)</f>
        <v>207</v>
      </c>
      <c r="G207" s="39">
        <f>IFERROR(__xludf.DUMMYFUNCTION("""COMPUTED_VALUE"""),0.5)</f>
        <v>0.5</v>
      </c>
      <c r="H207" s="39">
        <f>IFERROR(__xludf.DUMMYFUNCTION("""COMPUTED_VALUE"""),11.0)</f>
        <v>11</v>
      </c>
      <c r="I207" s="39" t="str">
        <f>IFERROR(__xludf.DUMMYFUNCTION("""COMPUTED_VALUE"""),"Min stock = 5L; MAC applies only when higher than 5L")</f>
        <v>Min stock = 5L; MAC applies only when higher than 5L</v>
      </c>
      <c r="J207" s="39" t="str">
        <f>IFERROR(__xludf.DUMMYFUNCTION("""COMPUTED_VALUE"""),"")</f>
        <v/>
      </c>
      <c r="K207" s="39" t="b">
        <f>IFERROR(__xludf.DUMMYFUNCTION("""COMPUTED_VALUE"""),TRUE)</f>
        <v>1</v>
      </c>
      <c r="L207" s="37" t="str">
        <f>IFERROR(__xludf.DUMMYFUNCTION("""COMPUTED_VALUE"""),"")</f>
        <v/>
      </c>
      <c r="M207" s="37" t="str">
        <f>IFERROR(__xludf.DUMMYFUNCTION("""COMPUTED_VALUE"""),"")</f>
        <v/>
      </c>
      <c r="N207" s="40" t="str">
        <f>IFERROR(__xludf.DUMMYFUNCTION("""COMPUTED_VALUE"""),"")</f>
        <v/>
      </c>
      <c r="O207" s="39" t="str">
        <f>IFERROR(__xludf.DUMMYFUNCTION("""COMPUTED_VALUE"""),"")</f>
        <v/>
      </c>
      <c r="P207" s="39" t="str">
        <f>IFERROR(__xludf.DUMMYFUNCTION("""COMPUTED_VALUE"""),"")</f>
        <v/>
      </c>
      <c r="Q207" s="39" t="str">
        <f>IFERROR(__xludf.DUMMYFUNCTION("""COMPUTED_VALUE"""),"")</f>
        <v/>
      </c>
      <c r="R207" s="39" t="str">
        <f>IFERROR(__xludf.DUMMYFUNCTION("""COMPUTED_VALUE"""),"")</f>
        <v/>
      </c>
      <c r="S207" s="39" t="str">
        <f>IFERROR(__xludf.DUMMYFUNCTION("""COMPUTED_VALUE"""),"")</f>
        <v/>
      </c>
      <c r="T207" s="39" t="str">
        <f>IFERROR(__xludf.DUMMYFUNCTION("""COMPUTED_VALUE"""),"")</f>
        <v/>
      </c>
      <c r="U207" s="39" t="str">
        <f>IFERROR(__xludf.DUMMYFUNCTION("""COMPUTED_VALUE"""),"")</f>
        <v/>
      </c>
      <c r="V207" s="39" t="str">
        <f>IFERROR(__xludf.DUMMYFUNCTION("""COMPUTED_VALUE"""),"")</f>
        <v/>
      </c>
      <c r="W207" s="39" t="str">
        <f>IFERROR(__xludf.DUMMYFUNCTION("""COMPUTED_VALUE"""),"")</f>
        <v/>
      </c>
      <c r="X207" s="39" t="str">
        <f>IFERROR(__xludf.DUMMYFUNCTION("""COMPUTED_VALUE"""),"ringers_lac")</f>
        <v>ringers_lac</v>
      </c>
      <c r="Y207" s="39" t="str">
        <f>IFERROR(__xludf.DUMMYFUNCTION("""COMPUTED_VALUE"""),"Yes")</f>
        <v>Yes</v>
      </c>
      <c r="Z207" s="39" t="str">
        <f>IFERROR(__xludf.DUMMYFUNCTION("""COMPUTED_VALUE"""),"yes0p5_no0")</f>
        <v>yes0p5_no0</v>
      </c>
      <c r="AA207" s="39" t="str">
        <f>IFERROR(__xludf.DUMMYFUNCTION("""COMPUTED_VALUE"""),"yes0p5no000")</f>
        <v>yes0p5no000</v>
      </c>
      <c r="AB207" s="39" t="str">
        <f>IFERROR(__xludf.DUMMYFUNCTION("""COMPUTED_VALUE"""),"NUMBER")</f>
        <v>NUMBER</v>
      </c>
      <c r="AC207" s="39" t="str">
        <f>IFERROR(__xludf.DUMMYFUNCTION("""COMPUTED_VALUE"""),"")</f>
        <v/>
      </c>
      <c r="AD207" s="39" t="str">
        <f>IFERROR(__xludf.DUMMYFUNCTION("""COMPUTED_VALUE"""),"NUMBER")</f>
        <v>NUMBER</v>
      </c>
      <c r="AE207" s="39" t="str">
        <f>IFERROR(__xludf.DUMMYFUNCTION("""COMPUTED_VALUE"""),"SUM")</f>
        <v>SUM</v>
      </c>
      <c r="AF207" s="39" t="b">
        <f>IFERROR(__xludf.DUMMYFUNCTION("""COMPUTED_VALUE"""),TRUE)</f>
        <v>1</v>
      </c>
      <c r="AG207" s="39" t="str">
        <f>IFERROR(__xludf.DUMMYFUNCTION("""COMPUTED_VALUE"""),"")</f>
        <v/>
      </c>
      <c r="AH207" s="39"/>
      <c r="AI207" s="39"/>
      <c r="AJ207" s="39"/>
      <c r="AK207" s="39"/>
      <c r="AL207" s="39"/>
      <c r="AM207" s="39"/>
      <c r="AN207" s="39"/>
    </row>
    <row r="208" outlineLevel="1">
      <c r="A208" s="65" t="str">
        <f>IFERROR(__xludf.DUMMYFUNCTION("""COMPUTED_VALUE"""),"select_one yes0p5_no0")</f>
        <v>select_one yes0p5_no0</v>
      </c>
      <c r="B208" s="65" t="str">
        <f>IFERROR(__xludf.DUMMYFUNCTION("""COMPUTED_VALUE"""),"Dextrose500")</f>
        <v>Dextrose500</v>
      </c>
      <c r="C208" s="65" t="str">
        <f>IFERROR(__xludf.DUMMYFUNCTION("""COMPUTED_VALUE"""),"23. Dextrose 5% 500 ml")</f>
        <v>23. Dextrose 5% 500 ml</v>
      </c>
      <c r="D208" s="65" t="str">
        <f>IFERROR(__xludf.DUMMYFUNCTION("""COMPUTED_VALUE"""),"")</f>
        <v/>
      </c>
      <c r="E208" s="65" t="str">
        <f>IFERROR(__xludf.DUMMYFUNCTION("""COMPUTED_VALUE"""),"")</f>
        <v/>
      </c>
      <c r="F208" s="65">
        <f>IFERROR(__xludf.DUMMYFUNCTION("""COMPUTED_VALUE"""),208.0)</f>
        <v>208</v>
      </c>
      <c r="G208" s="65">
        <f>IFERROR(__xludf.DUMMYFUNCTION("""COMPUTED_VALUE"""),0.5)</f>
        <v>0.5</v>
      </c>
      <c r="H208" s="65">
        <f>IFERROR(__xludf.DUMMYFUNCTION("""COMPUTED_VALUE"""),11.0)</f>
        <v>11</v>
      </c>
      <c r="I208" s="65" t="str">
        <f>IFERROR(__xludf.DUMMYFUNCTION("""COMPUTED_VALUE"""),"Min stock = 5L; MAC applies only when higher than 5L")</f>
        <v>Min stock = 5L; MAC applies only when higher than 5L</v>
      </c>
      <c r="J208" s="65" t="str">
        <f>IFERROR(__xludf.DUMMYFUNCTION("""COMPUTED_VALUE"""),"")</f>
        <v/>
      </c>
      <c r="K208" s="65" t="b">
        <f>IFERROR(__xludf.DUMMYFUNCTION("""COMPUTED_VALUE"""),TRUE)</f>
        <v>1</v>
      </c>
      <c r="L208" s="57" t="str">
        <f>IFERROR(__xludf.DUMMYFUNCTION("""COMPUTED_VALUE"""),"")</f>
        <v/>
      </c>
      <c r="M208" s="57" t="str">
        <f>IFERROR(__xludf.DUMMYFUNCTION("""COMPUTED_VALUE"""),"")</f>
        <v/>
      </c>
      <c r="N208" s="66" t="str">
        <f>IFERROR(__xludf.DUMMYFUNCTION("""COMPUTED_VALUE"""),"")</f>
        <v/>
      </c>
      <c r="O208" s="65" t="str">
        <f>IFERROR(__xludf.DUMMYFUNCTION("""COMPUTED_VALUE"""),"")</f>
        <v/>
      </c>
      <c r="P208" s="65" t="str">
        <f>IFERROR(__xludf.DUMMYFUNCTION("""COMPUTED_VALUE"""),"")</f>
        <v/>
      </c>
      <c r="Q208" s="65" t="str">
        <f>IFERROR(__xludf.DUMMYFUNCTION("""COMPUTED_VALUE"""),"")</f>
        <v/>
      </c>
      <c r="R208" s="65" t="str">
        <f>IFERROR(__xludf.DUMMYFUNCTION("""COMPUTED_VALUE"""),"")</f>
        <v/>
      </c>
      <c r="S208" s="65" t="str">
        <f>IFERROR(__xludf.DUMMYFUNCTION("""COMPUTED_VALUE"""),"")</f>
        <v/>
      </c>
      <c r="T208" s="65" t="str">
        <f>IFERROR(__xludf.DUMMYFUNCTION("""COMPUTED_VALUE"""),"")</f>
        <v/>
      </c>
      <c r="U208" s="65" t="str">
        <f>IFERROR(__xludf.DUMMYFUNCTION("""COMPUTED_VALUE"""),"")</f>
        <v/>
      </c>
      <c r="V208" s="65" t="str">
        <f>IFERROR(__xludf.DUMMYFUNCTION("""COMPUTED_VALUE"""),"")</f>
        <v/>
      </c>
      <c r="W208" s="65" t="str">
        <f>IFERROR(__xludf.DUMMYFUNCTION("""COMPUTED_VALUE"""),"")</f>
        <v/>
      </c>
      <c r="X208" s="65" t="str">
        <f>IFERROR(__xludf.DUMMYFUNCTION("""COMPUTED_VALUE"""),"dextrose_5%")</f>
        <v>dextrose_5%</v>
      </c>
      <c r="Y208" s="65" t="str">
        <f>IFERROR(__xludf.DUMMYFUNCTION("""COMPUTED_VALUE"""),"Yes")</f>
        <v>Yes</v>
      </c>
      <c r="Z208" s="65" t="str">
        <f>IFERROR(__xludf.DUMMYFUNCTION("""COMPUTED_VALUE"""),"yes0p5_no0")</f>
        <v>yes0p5_no0</v>
      </c>
      <c r="AA208" s="65" t="str">
        <f>IFERROR(__xludf.DUMMYFUNCTION("""COMPUTED_VALUE"""),"yes0p5no000")</f>
        <v>yes0p5no000</v>
      </c>
      <c r="AB208" s="65" t="str">
        <f>IFERROR(__xludf.DUMMYFUNCTION("""COMPUTED_VALUE"""),"NUMBER")</f>
        <v>NUMBER</v>
      </c>
      <c r="AC208" s="65" t="str">
        <f>IFERROR(__xludf.DUMMYFUNCTION("""COMPUTED_VALUE"""),"")</f>
        <v/>
      </c>
      <c r="AD208" s="65" t="str">
        <f>IFERROR(__xludf.DUMMYFUNCTION("""COMPUTED_VALUE"""),"NUMBER")</f>
        <v>NUMBER</v>
      </c>
      <c r="AE208" s="65" t="str">
        <f>IFERROR(__xludf.DUMMYFUNCTION("""COMPUTED_VALUE"""),"SUM")</f>
        <v>SUM</v>
      </c>
      <c r="AF208" s="65" t="b">
        <f>IFERROR(__xludf.DUMMYFUNCTION("""COMPUTED_VALUE"""),TRUE)</f>
        <v>1</v>
      </c>
      <c r="AG208" s="65" t="str">
        <f>IFERROR(__xludf.DUMMYFUNCTION("""COMPUTED_VALUE"""),"")</f>
        <v/>
      </c>
      <c r="AH208" s="65"/>
      <c r="AI208" s="65"/>
      <c r="AJ208" s="65"/>
      <c r="AK208" s="65"/>
      <c r="AL208" s="65"/>
      <c r="AM208" s="65"/>
      <c r="AN208" s="65"/>
    </row>
    <row r="209">
      <c r="A209" s="39" t="str">
        <f>IFERROR(__xludf.DUMMYFUNCTION("""COMPUTED_VALUE"""),"select_one yes0p5_no0")</f>
        <v>select_one yes0p5_no0</v>
      </c>
      <c r="B209" s="39" t="str">
        <f>IFERROR(__xludf.DUMMYFUNCTION("""COMPUTED_VALUE"""),"Syringee5ml")</f>
        <v>Syringee5ml</v>
      </c>
      <c r="C209" s="39" t="str">
        <f>IFERROR(__xludf.DUMMYFUNCTION("""COMPUTED_VALUE"""),"24. Syringe 5ml")</f>
        <v>24. Syringe 5ml</v>
      </c>
      <c r="D209" s="39" t="str">
        <f>IFERROR(__xludf.DUMMYFUNCTION("""COMPUTED_VALUE"""),"")</f>
        <v/>
      </c>
      <c r="E209" s="39" t="str">
        <f>IFERROR(__xludf.DUMMYFUNCTION("""COMPUTED_VALUE"""),"")</f>
        <v/>
      </c>
      <c r="F209" s="39">
        <f>IFERROR(__xludf.DUMMYFUNCTION("""COMPUTED_VALUE"""),209.0)</f>
        <v>209</v>
      </c>
      <c r="G209" s="39">
        <f>IFERROR(__xludf.DUMMYFUNCTION("""COMPUTED_VALUE"""),0.5)</f>
        <v>0.5</v>
      </c>
      <c r="H209" s="39">
        <f>IFERROR(__xludf.DUMMYFUNCTION("""COMPUTED_VALUE"""),11.0)</f>
        <v>11</v>
      </c>
      <c r="I209" s="39" t="str">
        <f>IFERROR(__xludf.DUMMYFUNCTION("""COMPUTED_VALUE"""),"")</f>
        <v/>
      </c>
      <c r="J209" s="39" t="str">
        <f>IFERROR(__xludf.DUMMYFUNCTION("""COMPUTED_VALUE"""),"")</f>
        <v/>
      </c>
      <c r="K209" s="39" t="b">
        <f>IFERROR(__xludf.DUMMYFUNCTION("""COMPUTED_VALUE"""),TRUE)</f>
        <v>1</v>
      </c>
      <c r="L209" s="37" t="str">
        <f>IFERROR(__xludf.DUMMYFUNCTION("""COMPUTED_VALUE"""),"")</f>
        <v/>
      </c>
      <c r="M209" s="37" t="str">
        <f>IFERROR(__xludf.DUMMYFUNCTION("""COMPUTED_VALUE"""),"")</f>
        <v/>
      </c>
      <c r="N209" s="40" t="str">
        <f>IFERROR(__xludf.DUMMYFUNCTION("""COMPUTED_VALUE"""),"")</f>
        <v/>
      </c>
      <c r="O209" s="39" t="str">
        <f>IFERROR(__xludf.DUMMYFUNCTION("""COMPUTED_VALUE"""),"")</f>
        <v/>
      </c>
      <c r="P209" s="39" t="str">
        <f>IFERROR(__xludf.DUMMYFUNCTION("""COMPUTED_VALUE"""),"")</f>
        <v/>
      </c>
      <c r="Q209" s="39" t="str">
        <f>IFERROR(__xludf.DUMMYFUNCTION("""COMPUTED_VALUE"""),"")</f>
        <v/>
      </c>
      <c r="R209" s="39" t="str">
        <f>IFERROR(__xludf.DUMMYFUNCTION("""COMPUTED_VALUE"""),"")</f>
        <v/>
      </c>
      <c r="S209" s="39" t="str">
        <f>IFERROR(__xludf.DUMMYFUNCTION("""COMPUTED_VALUE"""),"")</f>
        <v/>
      </c>
      <c r="T209" s="39" t="str">
        <f>IFERROR(__xludf.DUMMYFUNCTION("""COMPUTED_VALUE"""),"")</f>
        <v/>
      </c>
      <c r="U209" s="39" t="str">
        <f>IFERROR(__xludf.DUMMYFUNCTION("""COMPUTED_VALUE"""),"")</f>
        <v/>
      </c>
      <c r="V209" s="39" t="str">
        <f>IFERROR(__xludf.DUMMYFUNCTION("""COMPUTED_VALUE"""),"")</f>
        <v/>
      </c>
      <c r="W209" s="39" t="str">
        <f>IFERROR(__xludf.DUMMYFUNCTION("""COMPUTED_VALUE"""),"")</f>
        <v/>
      </c>
      <c r="X209" s="39" t="str">
        <f>IFERROR(__xludf.DUMMYFUNCTION("""COMPUTED_VALUE"""),"syringe_5ml")</f>
        <v>syringe_5ml</v>
      </c>
      <c r="Y209" s="39" t="str">
        <f>IFERROR(__xludf.DUMMYFUNCTION("""COMPUTED_VALUE"""),"Yes")</f>
        <v>Yes</v>
      </c>
      <c r="Z209" s="39" t="str">
        <f>IFERROR(__xludf.DUMMYFUNCTION("""COMPUTED_VALUE"""),"yes0p5_no0")</f>
        <v>yes0p5_no0</v>
      </c>
      <c r="AA209" s="39" t="str">
        <f>IFERROR(__xludf.DUMMYFUNCTION("""COMPUTED_VALUE"""),"yes0p5no000")</f>
        <v>yes0p5no000</v>
      </c>
      <c r="AB209" s="39" t="str">
        <f>IFERROR(__xludf.DUMMYFUNCTION("""COMPUTED_VALUE"""),"NUMBER")</f>
        <v>NUMBER</v>
      </c>
      <c r="AC209" s="39" t="str">
        <f>IFERROR(__xludf.DUMMYFUNCTION("""COMPUTED_VALUE"""),"")</f>
        <v/>
      </c>
      <c r="AD209" s="39" t="str">
        <f>IFERROR(__xludf.DUMMYFUNCTION("""COMPUTED_VALUE"""),"NUMBER")</f>
        <v>NUMBER</v>
      </c>
      <c r="AE209" s="39" t="str">
        <f>IFERROR(__xludf.DUMMYFUNCTION("""COMPUTED_VALUE"""),"SUM")</f>
        <v>SUM</v>
      </c>
      <c r="AF209" s="39" t="b">
        <f>IFERROR(__xludf.DUMMYFUNCTION("""COMPUTED_VALUE"""),TRUE)</f>
        <v>1</v>
      </c>
      <c r="AG209" s="39" t="str">
        <f>IFERROR(__xludf.DUMMYFUNCTION("""COMPUTED_VALUE"""),"")</f>
        <v/>
      </c>
      <c r="AH209" s="39"/>
      <c r="AI209" s="39"/>
      <c r="AJ209" s="39"/>
      <c r="AK209" s="39"/>
      <c r="AL209" s="39"/>
      <c r="AM209" s="39"/>
      <c r="AN209" s="39"/>
    </row>
    <row r="210">
      <c r="A210" s="39" t="str">
        <f>IFERROR(__xludf.DUMMYFUNCTION("""COMPUTED_VALUE"""),"select_one yes0p5_no0")</f>
        <v>select_one yes0p5_no0</v>
      </c>
      <c r="B210" s="39" t="str">
        <f>IFERROR(__xludf.DUMMYFUNCTION("""COMPUTED_VALUE"""),"Syringe10ml")</f>
        <v>Syringe10ml</v>
      </c>
      <c r="C210" s="39" t="str">
        <f>IFERROR(__xludf.DUMMYFUNCTION("""COMPUTED_VALUE"""),"25. Syringe 10ml")</f>
        <v>25. Syringe 10ml</v>
      </c>
      <c r="D210" s="39" t="str">
        <f>IFERROR(__xludf.DUMMYFUNCTION("""COMPUTED_VALUE"""),"")</f>
        <v/>
      </c>
      <c r="E210" s="39" t="str">
        <f>IFERROR(__xludf.DUMMYFUNCTION("""COMPUTED_VALUE"""),"")</f>
        <v/>
      </c>
      <c r="F210" s="39">
        <f>IFERROR(__xludf.DUMMYFUNCTION("""COMPUTED_VALUE"""),210.0)</f>
        <v>210</v>
      </c>
      <c r="G210" s="39">
        <f>IFERROR(__xludf.DUMMYFUNCTION("""COMPUTED_VALUE"""),0.5)</f>
        <v>0.5</v>
      </c>
      <c r="H210" s="39">
        <f>IFERROR(__xludf.DUMMYFUNCTION("""COMPUTED_VALUE"""),11.0)</f>
        <v>11</v>
      </c>
      <c r="I210" s="39" t="str">
        <f>IFERROR(__xludf.DUMMYFUNCTION("""COMPUTED_VALUE"""),"")</f>
        <v/>
      </c>
      <c r="J210" s="39" t="str">
        <f>IFERROR(__xludf.DUMMYFUNCTION("""COMPUTED_VALUE"""),"")</f>
        <v/>
      </c>
      <c r="K210" s="39" t="b">
        <f>IFERROR(__xludf.DUMMYFUNCTION("""COMPUTED_VALUE"""),TRUE)</f>
        <v>1</v>
      </c>
      <c r="L210" s="37" t="str">
        <f>IFERROR(__xludf.DUMMYFUNCTION("""COMPUTED_VALUE"""),"")</f>
        <v/>
      </c>
      <c r="M210" s="37" t="str">
        <f>IFERROR(__xludf.DUMMYFUNCTION("""COMPUTED_VALUE"""),"")</f>
        <v/>
      </c>
      <c r="N210" s="40" t="str">
        <f>IFERROR(__xludf.DUMMYFUNCTION("""COMPUTED_VALUE"""),"")</f>
        <v/>
      </c>
      <c r="O210" s="39" t="str">
        <f>IFERROR(__xludf.DUMMYFUNCTION("""COMPUTED_VALUE"""),"")</f>
        <v/>
      </c>
      <c r="P210" s="39" t="str">
        <f>IFERROR(__xludf.DUMMYFUNCTION("""COMPUTED_VALUE"""),"")</f>
        <v/>
      </c>
      <c r="Q210" s="39" t="str">
        <f>IFERROR(__xludf.DUMMYFUNCTION("""COMPUTED_VALUE"""),"")</f>
        <v/>
      </c>
      <c r="R210" s="39" t="str">
        <f>IFERROR(__xludf.DUMMYFUNCTION("""COMPUTED_VALUE"""),"")</f>
        <v/>
      </c>
      <c r="S210" s="39" t="str">
        <f>IFERROR(__xludf.DUMMYFUNCTION("""COMPUTED_VALUE"""),"")</f>
        <v/>
      </c>
      <c r="T210" s="39" t="str">
        <f>IFERROR(__xludf.DUMMYFUNCTION("""COMPUTED_VALUE"""),"")</f>
        <v/>
      </c>
      <c r="U210" s="39" t="str">
        <f>IFERROR(__xludf.DUMMYFUNCTION("""COMPUTED_VALUE"""),"")</f>
        <v/>
      </c>
      <c r="V210" s="39" t="str">
        <f>IFERROR(__xludf.DUMMYFUNCTION("""COMPUTED_VALUE"""),"")</f>
        <v/>
      </c>
      <c r="W210" s="39" t="str">
        <f>IFERROR(__xludf.DUMMYFUNCTION("""COMPUTED_VALUE"""),"")</f>
        <v/>
      </c>
      <c r="X210" s="39" t="str">
        <f>IFERROR(__xludf.DUMMYFUNCTION("""COMPUTED_VALUE"""),"syringe_10m")</f>
        <v>syringe_10m</v>
      </c>
      <c r="Y210" s="39" t="str">
        <f>IFERROR(__xludf.DUMMYFUNCTION("""COMPUTED_VALUE"""),"Yes")</f>
        <v>Yes</v>
      </c>
      <c r="Z210" s="39" t="str">
        <f>IFERROR(__xludf.DUMMYFUNCTION("""COMPUTED_VALUE"""),"yes0p5_no0")</f>
        <v>yes0p5_no0</v>
      </c>
      <c r="AA210" s="39" t="str">
        <f>IFERROR(__xludf.DUMMYFUNCTION("""COMPUTED_VALUE"""),"yes0p5no000")</f>
        <v>yes0p5no000</v>
      </c>
      <c r="AB210" s="39" t="str">
        <f>IFERROR(__xludf.DUMMYFUNCTION("""COMPUTED_VALUE"""),"NUMBER")</f>
        <v>NUMBER</v>
      </c>
      <c r="AC210" s="39" t="str">
        <f>IFERROR(__xludf.DUMMYFUNCTION("""COMPUTED_VALUE"""),"")</f>
        <v/>
      </c>
      <c r="AD210" s="39" t="str">
        <f>IFERROR(__xludf.DUMMYFUNCTION("""COMPUTED_VALUE"""),"NUMBER")</f>
        <v>NUMBER</v>
      </c>
      <c r="AE210" s="39" t="str">
        <f>IFERROR(__xludf.DUMMYFUNCTION("""COMPUTED_VALUE"""),"SUM")</f>
        <v>SUM</v>
      </c>
      <c r="AF210" s="39" t="b">
        <f>IFERROR(__xludf.DUMMYFUNCTION("""COMPUTED_VALUE"""),TRUE)</f>
        <v>1</v>
      </c>
      <c r="AG210" s="39" t="str">
        <f>IFERROR(__xludf.DUMMYFUNCTION("""COMPUTED_VALUE"""),"")</f>
        <v/>
      </c>
      <c r="AH210" s="39"/>
      <c r="AI210" s="39"/>
      <c r="AJ210" s="39"/>
      <c r="AK210" s="39"/>
      <c r="AL210" s="39"/>
      <c r="AM210" s="39"/>
      <c r="AN210" s="39"/>
    </row>
    <row r="211" outlineLevel="1">
      <c r="A211" s="39" t="str">
        <f>IFERROR(__xludf.DUMMYFUNCTION("""COMPUTED_VALUE"""),"select_one yes0p5_no0")</f>
        <v>select_one yes0p5_no0</v>
      </c>
      <c r="B211" s="39" t="str">
        <f>IFERROR(__xludf.DUMMYFUNCTION("""COMPUTED_VALUE"""),"ScalpVeinNd")</f>
        <v>ScalpVeinNd</v>
      </c>
      <c r="C211" s="39" t="str">
        <f>IFERROR(__xludf.DUMMYFUNCTION("""COMPUTED_VALUE"""),"26. Scalp vein needle")</f>
        <v>26. Scalp vein needle</v>
      </c>
      <c r="D211" s="39" t="str">
        <f>IFERROR(__xludf.DUMMYFUNCTION("""COMPUTED_VALUE"""),"")</f>
        <v/>
      </c>
      <c r="E211" s="39" t="str">
        <f>IFERROR(__xludf.DUMMYFUNCTION("""COMPUTED_VALUE"""),"")</f>
        <v/>
      </c>
      <c r="F211" s="39">
        <f>IFERROR(__xludf.DUMMYFUNCTION("""COMPUTED_VALUE"""),211.0)</f>
        <v>211</v>
      </c>
      <c r="G211" s="39">
        <f>IFERROR(__xludf.DUMMYFUNCTION("""COMPUTED_VALUE"""),0.5)</f>
        <v>0.5</v>
      </c>
      <c r="H211" s="39">
        <f>IFERROR(__xludf.DUMMYFUNCTION("""COMPUTED_VALUE"""),11.0)</f>
        <v>11</v>
      </c>
      <c r="I211" s="39" t="str">
        <f>IFERROR(__xludf.DUMMYFUNCTION("""COMPUTED_VALUE"""),"")</f>
        <v/>
      </c>
      <c r="J211" s="39" t="str">
        <f>IFERROR(__xludf.DUMMYFUNCTION("""COMPUTED_VALUE"""),"")</f>
        <v/>
      </c>
      <c r="K211" s="39" t="b">
        <f>IFERROR(__xludf.DUMMYFUNCTION("""COMPUTED_VALUE"""),TRUE)</f>
        <v>1</v>
      </c>
      <c r="L211" s="37" t="str">
        <f>IFERROR(__xludf.DUMMYFUNCTION("""COMPUTED_VALUE"""),"")</f>
        <v/>
      </c>
      <c r="M211" s="37" t="str">
        <f>IFERROR(__xludf.DUMMYFUNCTION("""COMPUTED_VALUE"""),"")</f>
        <v/>
      </c>
      <c r="N211" s="40" t="str">
        <f>IFERROR(__xludf.DUMMYFUNCTION("""COMPUTED_VALUE"""),"")</f>
        <v/>
      </c>
      <c r="O211" s="39" t="str">
        <f>IFERROR(__xludf.DUMMYFUNCTION("""COMPUTED_VALUE"""),"")</f>
        <v/>
      </c>
      <c r="P211" s="39" t="str">
        <f>IFERROR(__xludf.DUMMYFUNCTION("""COMPUTED_VALUE"""),"")</f>
        <v/>
      </c>
      <c r="Q211" s="39" t="str">
        <f>IFERROR(__xludf.DUMMYFUNCTION("""COMPUTED_VALUE"""),"")</f>
        <v/>
      </c>
      <c r="R211" s="39" t="str">
        <f>IFERROR(__xludf.DUMMYFUNCTION("""COMPUTED_VALUE"""),"")</f>
        <v/>
      </c>
      <c r="S211" s="39" t="str">
        <f>IFERROR(__xludf.DUMMYFUNCTION("""COMPUTED_VALUE"""),"")</f>
        <v/>
      </c>
      <c r="T211" s="39" t="str">
        <f>IFERROR(__xludf.DUMMYFUNCTION("""COMPUTED_VALUE"""),"")</f>
        <v/>
      </c>
      <c r="U211" s="39" t="str">
        <f>IFERROR(__xludf.DUMMYFUNCTION("""COMPUTED_VALUE"""),"")</f>
        <v/>
      </c>
      <c r="V211" s="39" t="str">
        <f>IFERROR(__xludf.DUMMYFUNCTION("""COMPUTED_VALUE"""),"")</f>
        <v/>
      </c>
      <c r="W211" s="39" t="str">
        <f>IFERROR(__xludf.DUMMYFUNCTION("""COMPUTED_VALUE"""),"")</f>
        <v/>
      </c>
      <c r="X211" s="39" t="str">
        <f>IFERROR(__xludf.DUMMYFUNCTION("""COMPUTED_VALUE"""),"scalp_vein_")</f>
        <v>scalp_vein_</v>
      </c>
      <c r="Y211" s="39" t="str">
        <f>IFERROR(__xludf.DUMMYFUNCTION("""COMPUTED_VALUE"""),"Yes")</f>
        <v>Yes</v>
      </c>
      <c r="Z211" s="39" t="str">
        <f>IFERROR(__xludf.DUMMYFUNCTION("""COMPUTED_VALUE"""),"yes0p5_no0")</f>
        <v>yes0p5_no0</v>
      </c>
      <c r="AA211" s="39" t="str">
        <f>IFERROR(__xludf.DUMMYFUNCTION("""COMPUTED_VALUE"""),"yes0p5no000")</f>
        <v>yes0p5no000</v>
      </c>
      <c r="AB211" s="39" t="str">
        <f>IFERROR(__xludf.DUMMYFUNCTION("""COMPUTED_VALUE"""),"NUMBER")</f>
        <v>NUMBER</v>
      </c>
      <c r="AC211" s="39" t="str">
        <f>IFERROR(__xludf.DUMMYFUNCTION("""COMPUTED_VALUE"""),"")</f>
        <v/>
      </c>
      <c r="AD211" s="39" t="str">
        <f>IFERROR(__xludf.DUMMYFUNCTION("""COMPUTED_VALUE"""),"NUMBER")</f>
        <v>NUMBER</v>
      </c>
      <c r="AE211" s="39" t="str">
        <f>IFERROR(__xludf.DUMMYFUNCTION("""COMPUTED_VALUE"""),"SUM")</f>
        <v>SUM</v>
      </c>
      <c r="AF211" s="39" t="b">
        <f>IFERROR(__xludf.DUMMYFUNCTION("""COMPUTED_VALUE"""),TRUE)</f>
        <v>1</v>
      </c>
      <c r="AG211" s="39" t="str">
        <f>IFERROR(__xludf.DUMMYFUNCTION("""COMPUTED_VALUE"""),"")</f>
        <v/>
      </c>
      <c r="AH211" s="39"/>
      <c r="AI211" s="39"/>
      <c r="AJ211" s="39"/>
      <c r="AK211" s="39"/>
      <c r="AL211" s="39"/>
      <c r="AM211" s="39"/>
      <c r="AN211" s="39"/>
    </row>
    <row r="212" outlineLevel="1">
      <c r="A212" s="65" t="str">
        <f>IFERROR(__xludf.DUMMYFUNCTION("""COMPUTED_VALUE"""),"calculate")</f>
        <v>calculate</v>
      </c>
      <c r="B212" s="65" t="str">
        <f>IFERROR(__xludf.DUMMYFUNCTION("""COMPUTED_VALUE"""),"EsseDrugCal")</f>
        <v>EsseDrugCal</v>
      </c>
      <c r="C212" s="65" t="str">
        <f>IFERROR(__xludf.DUMMYFUNCTION("""COMPUTED_VALUE"""),"Calculate essential drug")</f>
        <v>Calculate essential drug</v>
      </c>
      <c r="D212" s="65" t="str">
        <f>IFERROR(__xludf.DUMMYFUNCTION("""COMPUTED_VALUE"""),"")</f>
        <v/>
      </c>
      <c r="E212" s="65" t="str">
        <f>IFERROR(__xludf.DUMMYFUNCTION("""COMPUTED_VALUE"""),"")</f>
        <v/>
      </c>
      <c r="F212" s="65">
        <f>IFERROR(__xludf.DUMMYFUNCTION("""COMPUTED_VALUE"""),212.0)</f>
        <v>212</v>
      </c>
      <c r="G212" s="65" t="str">
        <f>IFERROR(__xludf.DUMMYFUNCTION("""COMPUTED_VALUE"""),"")</f>
        <v/>
      </c>
      <c r="H212" s="65">
        <f>IFERROR(__xludf.DUMMYFUNCTION("""COMPUTED_VALUE"""),11.0)</f>
        <v>11</v>
      </c>
      <c r="I212" s="65" t="str">
        <f>IFERROR(__xludf.DUMMYFUNCTION("""COMPUTED_VALUE"""),"")</f>
        <v/>
      </c>
      <c r="J212" s="65" t="str">
        <f>IFERROR(__xludf.DUMMYFUNCTION("""COMPUTED_VALUE"""),"")</f>
        <v/>
      </c>
      <c r="K212" s="65" t="str">
        <f>IFERROR(__xludf.DUMMYFUNCTION("""COMPUTED_VALUE"""),"")</f>
        <v/>
      </c>
      <c r="L212" s="57" t="str">
        <f>IFERROR(__xludf.DUMMYFUNCTION("""COMPUTED_VALUE"""),"184-209")</f>
        <v>184-209</v>
      </c>
      <c r="M212" s="57" t="str">
        <f>IFERROR(__xludf.DUMMYFUNCTION("""COMPUTED_VALUE"""),"")</f>
        <v/>
      </c>
      <c r="N212" s="66" t="str">
        <f>IFERROR(__xludf.DUMMYFUNCTION("""COMPUTED_VALUE"""),"184,185,186,187,188,189,190,191,192,193,194,195,196,197,198,199,200,201,202,203,204,205,206,207,208,209")</f>
        <v>184,185,186,187,188,189,190,191,192,193,194,195,196,197,198,199,200,201,202,203,204,205,206,207,208,209</v>
      </c>
      <c r="O212" s="65" t="str">
        <f>IFERROR(__xludf.DUMMYFUNCTION("""COMPUTED_VALUE"""),"coalesce(${},0)+coalesce(${TracerDrugs},0)+coalesce(${Paracetamol},0)+coalesce(${IbuprofenCp},0)+coalesce(${Chlorphen2m},0)+coalesce(${Oxytocin10m},0)+coalesce(${Mebendazole},0)+coalesce(${FerrousSulf},0)+coalesce(${Amoxicil500},0)+coalesce(${Amoxicil125}"&amp;",0)+coalesce(${Cotrimox480},0)+coalesce(${Cotrimox40m},0)+coalesce(${Doxycycl100},0)+coalesce(${Erythrom250},0)+coalesce(${Coartemet20},0)+coalesce(${Sulfadoxine},0)+coalesce(${ZincORSsach},0)+coalesce(${CondomInPat},0)+coalesce(${Metronid200},0)+coalesce"&amp;"(${Sterileglov},0)+coalesce(${Venflon18G1},0)+coalesce(${ChlohexiGel},0)+coalesce(${IVGivingSet},0)+coalesce(${RingersLact},0)+coalesce(${Dextrose500},0)+coalesce(${Syringee5ml},0)")</f>
        <v>coalesce(${},0)+coalesce(${TracerDrugs},0)+coalesce(${Paracetamol},0)+coalesce(${IbuprofenCp},0)+coalesce(${Chlorphen2m},0)+coalesce(${Oxytocin10m},0)+coalesce(${Mebendazole},0)+coalesce(${FerrousSulf},0)+coalesce(${Amoxicil500},0)+coalesce(${Amoxicil125},0)+coalesce(${Cotrimox480},0)+coalesce(${Cotrimox40m},0)+coalesce(${Doxycycl100},0)+coalesce(${Erythrom250},0)+coalesce(${Coartemet20},0)+coalesce(${Sulfadoxine},0)+coalesce(${ZincORSsach},0)+coalesce(${CondomInPat},0)+coalesce(${Metronid200},0)+coalesce(${Sterileglov},0)+coalesce(${Venflon18G1},0)+coalesce(${ChlohexiGel},0)+coalesce(${IVGivingSet},0)+coalesce(${RingersLact},0)+coalesce(${Dextrose500},0)+coalesce(${Syringee5ml},0)</v>
      </c>
      <c r="P212" s="65" t="str">
        <f>IFERROR(__xludf.DUMMYFUNCTION("""COMPUTED_VALUE"""),"coalesce(${Paracetamol},0)+coalesce(${IbuprofenCp},0)+coalesce(${Chlorphen2m},0)+coalesce(${Oxytocin10m},0)+coalesce(${Mebendazole},0)+coalesce(${FerrousSulf},0)+coalesce(${Amoxicil500},0)+coalesce(${Amoxicil125},0)+coalesce(${Cotrimox480},0)+coalesce(${C"&amp;"otrimox40m},0)+coalesce(${Doxycycl100},0)+coalesce(${Erythrom250},0)+coalesce(${Coartemet20},0)+coalesce(${Sulfadoxine},0)+coalesce(${ZincORSsach},0)+coalesce(${CondomInPat},0)+coalesce(${Metronid200},0)+coalesce(${Sterileglov},0)+coalesce(${Venflon18G1},"&amp;"0)+coalesce(${ChlohexiGel},0)+coalesce(${IVGivingSet},0)+coalesce(${RingersLact},0)+coalesce(${Dextrose500},0)+coalesce(${Syringee5ml},0)+coalesce(${Syringe10ml},0)+coalesce(${ScalpVeinNd},0)")</f>
        <v>coalesce(${Paracetamol},0)+coalesce(${IbuprofenCp},0)+coalesce(${Chlorphen2m},0)+coalesce(${Oxytocin10m},0)+coalesce(${Mebendazole},0)+coalesce(${FerrousSulf},0)+coalesce(${Amoxicil500},0)+coalesce(${Amoxicil125},0)+coalesce(${Cotrimox480},0)+coalesce(${Cotrimox40m},0)+coalesce(${Doxycycl100},0)+coalesce(${Erythrom250},0)+coalesce(${Coartemet20},0)+coalesce(${Sulfadoxine},0)+coalesce(${ZincORSsach},0)+coalesce(${CondomInPat},0)+coalesce(${Metronid200},0)+coalesce(${Sterileglov},0)+coalesce(${Venflon18G1},0)+coalesce(${ChlohexiGel},0)+coalesce(${IVGivingSet},0)+coalesce(${RingersLact},0)+coalesce(${Dextrose500},0)+coalesce(${Syringee5ml},0)+coalesce(${Syringe10ml},0)+coalesce(${ScalpVeinNd},0)</v>
      </c>
      <c r="Q212" s="65" t="str">
        <f>IFERROR(__xludf.DUMMYFUNCTION("""COMPUTED_VALUE"""),"")</f>
        <v/>
      </c>
      <c r="R212" s="65" t="str">
        <f>IFERROR(__xludf.DUMMYFUNCTION("""COMPUTED_VALUE"""),"")</f>
        <v/>
      </c>
      <c r="S212" s="65" t="str">
        <f>IFERROR(__xludf.DUMMYFUNCTION("""COMPUTED_VALUE"""),"")</f>
        <v/>
      </c>
      <c r="T212" s="65" t="str">
        <f>IFERROR(__xludf.DUMMYFUNCTION("""COMPUTED_VALUE"""),"")</f>
        <v/>
      </c>
      <c r="U212" s="65" t="str">
        <f>IFERROR(__xludf.DUMMYFUNCTION("""COMPUTED_VALUE"""),"")</f>
        <v/>
      </c>
      <c r="V212" s="65" t="str">
        <f>IFERROR(__xludf.DUMMYFUNCTION("""COMPUTED_VALUE"""),"")</f>
        <v/>
      </c>
      <c r="W212" s="65" t="str">
        <f>IFERROR(__xludf.DUMMYFUNCTION("""COMPUTED_VALUE"""),"")</f>
        <v/>
      </c>
      <c r="X212" s="65" t="str">
        <f>IFERROR(__xludf.DUMMYFUNCTION("""COMPUTED_VALUE"""),"calculate_e")</f>
        <v>calculate_e</v>
      </c>
      <c r="Y212" s="65" t="str">
        <f>IFERROR(__xludf.DUMMYFUNCTION("""COMPUTED_VALUE"""),"Yes")</f>
        <v>Yes</v>
      </c>
      <c r="Z212" s="65" t="str">
        <f>IFERROR(__xludf.DUMMYFUNCTION("""COMPUTED_VALUE"""),"")</f>
        <v/>
      </c>
      <c r="AA212" s="65" t="str">
        <f>IFERROR(__xludf.DUMMYFUNCTION("""COMPUTED_VALUE"""),"")</f>
        <v/>
      </c>
      <c r="AB212" s="65" t="str">
        <f>IFERROR(__xludf.DUMMYFUNCTION("""COMPUTED_VALUE"""),"")</f>
        <v/>
      </c>
      <c r="AC212" s="65" t="str">
        <f>IFERROR(__xludf.DUMMYFUNCTION("""COMPUTED_VALUE"""),"NUMBER")</f>
        <v>NUMBER</v>
      </c>
      <c r="AD212" s="65" t="str">
        <f>IFERROR(__xludf.DUMMYFUNCTION("""COMPUTED_VALUE"""),"NUMBER")</f>
        <v>NUMBER</v>
      </c>
      <c r="AE212" s="65" t="str">
        <f>IFERROR(__xludf.DUMMYFUNCTION("""COMPUTED_VALUE"""),"SUM")</f>
        <v>SUM</v>
      </c>
      <c r="AF212" s="65" t="b">
        <f>IFERROR(__xludf.DUMMYFUNCTION("""COMPUTED_VALUE"""),TRUE)</f>
        <v>1</v>
      </c>
      <c r="AG212" s="65" t="str">
        <f>IFERROR(__xludf.DUMMYFUNCTION("""COMPUTED_VALUE"""),"")</f>
        <v/>
      </c>
      <c r="AH212" s="65"/>
      <c r="AI212" s="65"/>
      <c r="AJ212" s="65"/>
      <c r="AK212" s="65"/>
      <c r="AL212" s="65"/>
      <c r="AM212" s="65"/>
      <c r="AN212" s="65"/>
    </row>
    <row r="213" outlineLevel="1">
      <c r="A213" s="39" t="str">
        <f>IFERROR(__xludf.DUMMYFUNCTION("""COMPUTED_VALUE"""),"end_group")</f>
        <v>end_group</v>
      </c>
      <c r="B213" s="39" t="str">
        <f>IFERROR(__xludf.DUMMYFUNCTION("""COMPUTED_VALUE"""),"")</f>
        <v/>
      </c>
      <c r="C213" s="39" t="str">
        <f>IFERROR(__xludf.DUMMYFUNCTION("""COMPUTED_VALUE"""),"")</f>
        <v/>
      </c>
      <c r="D213" s="39" t="str">
        <f>IFERROR(__xludf.DUMMYFUNCTION("""COMPUTED_VALUE"""),"")</f>
        <v/>
      </c>
      <c r="E213" s="39" t="str">
        <f>IFERROR(__xludf.DUMMYFUNCTION("""COMPUTED_VALUE"""),"")</f>
        <v/>
      </c>
      <c r="F213" s="39">
        <f>IFERROR(__xludf.DUMMYFUNCTION("""COMPUTED_VALUE"""),213.0)</f>
        <v>213</v>
      </c>
      <c r="G213" s="39" t="str">
        <f>IFERROR(__xludf.DUMMYFUNCTION("""COMPUTED_VALUE"""),"")</f>
        <v/>
      </c>
      <c r="H213" s="39" t="str">
        <f>IFERROR(__xludf.DUMMYFUNCTION("""COMPUTED_VALUE"""),"")</f>
        <v/>
      </c>
      <c r="I213" s="39" t="str">
        <f>IFERROR(__xludf.DUMMYFUNCTION("""COMPUTED_VALUE"""),"")</f>
        <v/>
      </c>
      <c r="J213" s="39" t="str">
        <f>IFERROR(__xludf.DUMMYFUNCTION("""COMPUTED_VALUE"""),"")</f>
        <v/>
      </c>
      <c r="K213" s="39" t="str">
        <f>IFERROR(__xludf.DUMMYFUNCTION("""COMPUTED_VALUE"""),"")</f>
        <v/>
      </c>
      <c r="L213" s="37" t="str">
        <f>IFERROR(__xludf.DUMMYFUNCTION("""COMPUTED_VALUE"""),"")</f>
        <v/>
      </c>
      <c r="M213" s="37" t="str">
        <f>IFERROR(__xludf.DUMMYFUNCTION("""COMPUTED_VALUE"""),"")</f>
        <v/>
      </c>
      <c r="N213" s="40" t="str">
        <f>IFERROR(__xludf.DUMMYFUNCTION("""COMPUTED_VALUE"""),"")</f>
        <v/>
      </c>
      <c r="O213" s="39" t="str">
        <f>IFERROR(__xludf.DUMMYFUNCTION("""COMPUTED_VALUE"""),"")</f>
        <v/>
      </c>
      <c r="P213" s="39" t="str">
        <f>IFERROR(__xludf.DUMMYFUNCTION("""COMPUTED_VALUE"""),"")</f>
        <v/>
      </c>
      <c r="Q213" s="39" t="str">
        <f>IFERROR(__xludf.DUMMYFUNCTION("""COMPUTED_VALUE"""),"")</f>
        <v/>
      </c>
      <c r="R213" s="39" t="str">
        <f>IFERROR(__xludf.DUMMYFUNCTION("""COMPUTED_VALUE"""),"")</f>
        <v/>
      </c>
      <c r="S213" s="39" t="str">
        <f>IFERROR(__xludf.DUMMYFUNCTION("""COMPUTED_VALUE"""),"")</f>
        <v/>
      </c>
      <c r="T213" s="39" t="str">
        <f>IFERROR(__xludf.DUMMYFUNCTION("""COMPUTED_VALUE"""),"")</f>
        <v/>
      </c>
      <c r="U213" s="39" t="str">
        <f>IFERROR(__xludf.DUMMYFUNCTION("""COMPUTED_VALUE"""),"")</f>
        <v/>
      </c>
      <c r="V213" s="39" t="str">
        <f>IFERROR(__xludf.DUMMYFUNCTION("""COMPUTED_VALUE"""),"")</f>
        <v/>
      </c>
      <c r="W213" s="39" t="str">
        <f>IFERROR(__xludf.DUMMYFUNCTION("""COMPUTED_VALUE"""),"")</f>
        <v/>
      </c>
      <c r="X213" s="39" t="str">
        <f>IFERROR(__xludf.DUMMYFUNCTION("""COMPUTED_VALUE"""),"")</f>
        <v/>
      </c>
      <c r="Y213" s="39" t="str">
        <f>IFERROR(__xludf.DUMMYFUNCTION("""COMPUTED_VALUE"""),"No")</f>
        <v>No</v>
      </c>
      <c r="Z213" s="39" t="str">
        <f>IFERROR(__xludf.DUMMYFUNCTION("""COMPUTED_VALUE"""),"")</f>
        <v/>
      </c>
      <c r="AA213" s="39" t="str">
        <f>IFERROR(__xludf.DUMMYFUNCTION("""COMPUTED_VALUE"""),"")</f>
        <v/>
      </c>
      <c r="AB213" s="39" t="str">
        <f>IFERROR(__xludf.DUMMYFUNCTION("""COMPUTED_VALUE"""),"")</f>
        <v/>
      </c>
      <c r="AC213" s="39" t="str">
        <f>IFERROR(__xludf.DUMMYFUNCTION("""COMPUTED_VALUE"""),"")</f>
        <v/>
      </c>
      <c r="AD213" s="39" t="str">
        <f>IFERROR(__xludf.DUMMYFUNCTION("""COMPUTED_VALUE"""),"")</f>
        <v/>
      </c>
      <c r="AE213" s="39" t="str">
        <f>IFERROR(__xludf.DUMMYFUNCTION("""COMPUTED_VALUE"""),"")</f>
        <v/>
      </c>
      <c r="AF213" s="39" t="str">
        <f>IFERROR(__xludf.DUMMYFUNCTION("""COMPUTED_VALUE"""),"")</f>
        <v/>
      </c>
      <c r="AG213" s="39" t="str">
        <f>IFERROR(__xludf.DUMMYFUNCTION("""COMPUTED_VALUE"""),"")</f>
        <v/>
      </c>
      <c r="AH213" s="39"/>
      <c r="AI213" s="39"/>
      <c r="AJ213" s="39"/>
      <c r="AK213" s="39"/>
      <c r="AL213" s="39"/>
      <c r="AM213" s="39"/>
      <c r="AN213" s="39"/>
    </row>
    <row r="214" outlineLevel="1">
      <c r="A214" s="39" t="str">
        <f>IFERROR(__xludf.DUMMYFUNCTION("""COMPUTED_VALUE"""),"begin_group")</f>
        <v>begin_group</v>
      </c>
      <c r="B214" s="39" t="str">
        <f>IFERROR(__xludf.DUMMYFUNCTION("""COMPUTED_VALUE"""),"Maternity00")</f>
        <v>Maternity00</v>
      </c>
      <c r="C214" s="39" t="str">
        <f>IFERROR(__xludf.DUMMYFUNCTION("""COMPUTED_VALUE"""),"Section 12 Maternity ")</f>
        <v>Section 12 Maternity </v>
      </c>
      <c r="D214" s="39" t="str">
        <f>IFERROR(__xludf.DUMMYFUNCTION("""COMPUTED_VALUE"""),"")</f>
        <v/>
      </c>
      <c r="E214" s="39" t="str">
        <f>IFERROR(__xludf.DUMMYFUNCTION("""COMPUTED_VALUE"""),"")</f>
        <v/>
      </c>
      <c r="F214" s="39">
        <f>IFERROR(__xludf.DUMMYFUNCTION("""COMPUTED_VALUE"""),214.0)</f>
        <v>214</v>
      </c>
      <c r="G214" s="39" t="str">
        <f>IFERROR(__xludf.DUMMYFUNCTION("""COMPUTED_VALUE"""),"")</f>
        <v/>
      </c>
      <c r="H214" s="39">
        <f>IFERROR(__xludf.DUMMYFUNCTION("""COMPUTED_VALUE"""),11.0)</f>
        <v>11</v>
      </c>
      <c r="I214" s="39" t="str">
        <f>IFERROR(__xludf.DUMMYFUNCTION("""COMPUTED_VALUE"""),"")</f>
        <v/>
      </c>
      <c r="J214" s="39" t="str">
        <f>IFERROR(__xludf.DUMMYFUNCTION("""COMPUTED_VALUE"""),"field-list")</f>
        <v>field-list</v>
      </c>
      <c r="K214" s="39" t="str">
        <f>IFERROR(__xludf.DUMMYFUNCTION("""COMPUTED_VALUE"""),"")</f>
        <v/>
      </c>
      <c r="L214" s="37" t="str">
        <f>IFERROR(__xludf.DUMMYFUNCTION("""COMPUTED_VALUE"""),"")</f>
        <v/>
      </c>
      <c r="M214" s="37" t="str">
        <f>IFERROR(__xludf.DUMMYFUNCTION("""COMPUTED_VALUE"""),"")</f>
        <v/>
      </c>
      <c r="N214" s="40" t="str">
        <f>IFERROR(__xludf.DUMMYFUNCTION("""COMPUTED_VALUE"""),"")</f>
        <v/>
      </c>
      <c r="O214" s="39" t="str">
        <f>IFERROR(__xludf.DUMMYFUNCTION("""COMPUTED_VALUE"""),"")</f>
        <v/>
      </c>
      <c r="P214" s="39" t="str">
        <f>IFERROR(__xludf.DUMMYFUNCTION("""COMPUTED_VALUE"""),"")</f>
        <v/>
      </c>
      <c r="Q214" s="39" t="str">
        <f>IFERROR(__xludf.DUMMYFUNCTION("""COMPUTED_VALUE"""),"")</f>
        <v/>
      </c>
      <c r="R214" s="39" t="str">
        <f>IFERROR(__xludf.DUMMYFUNCTION("""COMPUTED_VALUE"""),"")</f>
        <v/>
      </c>
      <c r="S214" s="39" t="str">
        <f>IFERROR(__xludf.DUMMYFUNCTION("""COMPUTED_VALUE"""),"")</f>
        <v/>
      </c>
      <c r="T214" s="39" t="str">
        <f>IFERROR(__xludf.DUMMYFUNCTION("""COMPUTED_VALUE"""),"")</f>
        <v/>
      </c>
      <c r="U214" s="39" t="str">
        <f>IFERROR(__xludf.DUMMYFUNCTION("""COMPUTED_VALUE"""),"")</f>
        <v/>
      </c>
      <c r="V214" s="39" t="str">
        <f>IFERROR(__xludf.DUMMYFUNCTION("""COMPUTED_VALUE"""),"")</f>
        <v/>
      </c>
      <c r="W214" s="39" t="str">
        <f>IFERROR(__xludf.DUMMYFUNCTION("""COMPUTED_VALUE"""),"")</f>
        <v/>
      </c>
      <c r="X214" s="39" t="str">
        <f>IFERROR(__xludf.DUMMYFUNCTION("""COMPUTED_VALUE"""),"section_12_")</f>
        <v>section_12_</v>
      </c>
      <c r="Y214" s="39" t="str">
        <f>IFERROR(__xludf.DUMMYFUNCTION("""COMPUTED_VALUE"""),"No")</f>
        <v>No</v>
      </c>
      <c r="Z214" s="39" t="str">
        <f>IFERROR(__xludf.DUMMYFUNCTION("""COMPUTED_VALUE"""),"")</f>
        <v/>
      </c>
      <c r="AA214" s="39" t="str">
        <f>IFERROR(__xludf.DUMMYFUNCTION("""COMPUTED_VALUE"""),"")</f>
        <v/>
      </c>
      <c r="AB214" s="39" t="str">
        <f>IFERROR(__xludf.DUMMYFUNCTION("""COMPUTED_VALUE"""),"")</f>
        <v/>
      </c>
      <c r="AC214" s="39" t="str">
        <f>IFERROR(__xludf.DUMMYFUNCTION("""COMPUTED_VALUE"""),"")</f>
        <v/>
      </c>
      <c r="AD214" s="39" t="str">
        <f>IFERROR(__xludf.DUMMYFUNCTION("""COMPUTED_VALUE"""),"")</f>
        <v/>
      </c>
      <c r="AE214" s="39" t="str">
        <f>IFERROR(__xludf.DUMMYFUNCTION("""COMPUTED_VALUE"""),"")</f>
        <v/>
      </c>
      <c r="AF214" s="39" t="str">
        <f>IFERROR(__xludf.DUMMYFUNCTION("""COMPUTED_VALUE"""),"")</f>
        <v/>
      </c>
      <c r="AG214" s="39" t="str">
        <f>IFERROR(__xludf.DUMMYFUNCTION("""COMPUTED_VALUE"""),"")</f>
        <v/>
      </c>
      <c r="AH214" s="39"/>
      <c r="AI214" s="39"/>
      <c r="AJ214" s="39"/>
      <c r="AK214" s="39"/>
      <c r="AL214" s="39"/>
      <c r="AM214" s="39"/>
      <c r="AN214" s="39"/>
    </row>
    <row r="215" outlineLevel="1">
      <c r="A215" s="39" t="str">
        <f>IFERROR(__xludf.DUMMYFUNCTION("""COMPUTED_VALUE"""),"select_one yes2_no0")</f>
        <v>select_one yes2_no0</v>
      </c>
      <c r="B215" s="39" t="str">
        <f>IFERROR(__xludf.DUMMYFUNCTION("""COMPUTED_VALUE"""),"SuffH20Soap")</f>
        <v>SuffH20Soap</v>
      </c>
      <c r="C215" s="39" t="str">
        <f>IFERROR(__xludf.DUMMYFUNCTION("""COMPUTED_VALUE"""),"1. Sufficient water with antiseptic soap and liquid antiseptic in delivery room")</f>
        <v>1. Sufficient water with antiseptic soap and liquid antiseptic in delivery room</v>
      </c>
      <c r="D215" s="39" t="str">
        <f>IFERROR(__xludf.DUMMYFUNCTION("""COMPUTED_VALUE"""),"")</f>
        <v/>
      </c>
      <c r="E215" s="39" t="str">
        <f>IFERROR(__xludf.DUMMYFUNCTION("""COMPUTED_VALUE"""),"")</f>
        <v/>
      </c>
      <c r="F215" s="39">
        <f>IFERROR(__xludf.DUMMYFUNCTION("""COMPUTED_VALUE"""),215.0)</f>
        <v>215</v>
      </c>
      <c r="G215" s="39">
        <f>IFERROR(__xludf.DUMMYFUNCTION("""COMPUTED_VALUE"""),2.0)</f>
        <v>2</v>
      </c>
      <c r="H215" s="39">
        <f>IFERROR(__xludf.DUMMYFUNCTION("""COMPUTED_VALUE"""),11.0)</f>
        <v>11</v>
      </c>
      <c r="I215" s="39" t="str">
        <f>IFERROR(__xludf.DUMMYFUNCTION("""COMPUTED_VALUE"""),"A functioning water source or at the least 20L; soap available")</f>
        <v>A functioning water source or at the least 20L; soap available</v>
      </c>
      <c r="J215" s="39" t="str">
        <f>IFERROR(__xludf.DUMMYFUNCTION("""COMPUTED_VALUE"""),"")</f>
        <v/>
      </c>
      <c r="K215" s="39" t="b">
        <f>IFERROR(__xludf.DUMMYFUNCTION("""COMPUTED_VALUE"""),TRUE)</f>
        <v>1</v>
      </c>
      <c r="L215" s="37" t="str">
        <f>IFERROR(__xludf.DUMMYFUNCTION("""COMPUTED_VALUE"""),"")</f>
        <v/>
      </c>
      <c r="M215" s="37" t="str">
        <f>IFERROR(__xludf.DUMMYFUNCTION("""COMPUTED_VALUE"""),"")</f>
        <v/>
      </c>
      <c r="N215" s="40" t="str">
        <f>IFERROR(__xludf.DUMMYFUNCTION("""COMPUTED_VALUE"""),"")</f>
        <v/>
      </c>
      <c r="O215" s="39" t="str">
        <f>IFERROR(__xludf.DUMMYFUNCTION("""COMPUTED_VALUE"""),"")</f>
        <v/>
      </c>
      <c r="P215" s="39" t="str">
        <f>IFERROR(__xludf.DUMMYFUNCTION("""COMPUTED_VALUE"""),"")</f>
        <v/>
      </c>
      <c r="Q215" s="39" t="str">
        <f>IFERROR(__xludf.DUMMYFUNCTION("""COMPUTED_VALUE"""),"")</f>
        <v/>
      </c>
      <c r="R215" s="39" t="str">
        <f>IFERROR(__xludf.DUMMYFUNCTION("""COMPUTED_VALUE"""),"")</f>
        <v/>
      </c>
      <c r="S215" s="39" t="str">
        <f>IFERROR(__xludf.DUMMYFUNCTION("""COMPUTED_VALUE"""),"")</f>
        <v/>
      </c>
      <c r="T215" s="39" t="str">
        <f>IFERROR(__xludf.DUMMYFUNCTION("""COMPUTED_VALUE"""),"")</f>
        <v/>
      </c>
      <c r="U215" s="39" t="str">
        <f>IFERROR(__xludf.DUMMYFUNCTION("""COMPUTED_VALUE"""),"")</f>
        <v/>
      </c>
      <c r="V215" s="39" t="str">
        <f>IFERROR(__xludf.DUMMYFUNCTION("""COMPUTED_VALUE"""),"")</f>
        <v/>
      </c>
      <c r="W215" s="39" t="str">
        <f>IFERROR(__xludf.DUMMYFUNCTION("""COMPUTED_VALUE"""),"")</f>
        <v/>
      </c>
      <c r="X215" s="39" t="str">
        <f>IFERROR(__xludf.DUMMYFUNCTION("""COMPUTED_VALUE"""),"sufficient_")</f>
        <v>sufficient_</v>
      </c>
      <c r="Y215" s="39" t="str">
        <f>IFERROR(__xludf.DUMMYFUNCTION("""COMPUTED_VALUE"""),"Yes")</f>
        <v>Yes</v>
      </c>
      <c r="Z215" s="39" t="str">
        <f>IFERROR(__xludf.DUMMYFUNCTION("""COMPUTED_VALUE"""),"yes2_no0")</f>
        <v>yes2_no0</v>
      </c>
      <c r="AA215" s="39" t="str">
        <f>IFERROR(__xludf.DUMMYFUNCTION("""COMPUTED_VALUE"""),"yes2no00000")</f>
        <v>yes2no00000</v>
      </c>
      <c r="AB215" s="39" t="str">
        <f>IFERROR(__xludf.DUMMYFUNCTION("""COMPUTED_VALUE"""),"INTEGER_ZERO_OR_POSITIVE")</f>
        <v>INTEGER_ZERO_OR_POSITIVE</v>
      </c>
      <c r="AC215" s="39" t="str">
        <f>IFERROR(__xludf.DUMMYFUNCTION("""COMPUTED_VALUE"""),"")</f>
        <v/>
      </c>
      <c r="AD215" s="39" t="str">
        <f>IFERROR(__xludf.DUMMYFUNCTION("""COMPUTED_VALUE"""),"INTEGER_ZERO_OR_POSITIVE")</f>
        <v>INTEGER_ZERO_OR_POSITIVE</v>
      </c>
      <c r="AE215" s="39" t="str">
        <f>IFERROR(__xludf.DUMMYFUNCTION("""COMPUTED_VALUE"""),"SUM")</f>
        <v>SUM</v>
      </c>
      <c r="AF215" s="39" t="b">
        <f>IFERROR(__xludf.DUMMYFUNCTION("""COMPUTED_VALUE"""),TRUE)</f>
        <v>1</v>
      </c>
      <c r="AG215" s="39" t="str">
        <f>IFERROR(__xludf.DUMMYFUNCTION("""COMPUTED_VALUE"""),"Yes + Yes + Yes + Yes + Yes + Yes + No + Yes + Yes + Yes + No + Yes + Yes + Yes + Yes + Yes + Yes")</f>
        <v>Yes + Yes + Yes + Yes + Yes + Yes + No + Yes + Yes + Yes + No + Yes + Yes + Yes + Yes + Yes + Yes</v>
      </c>
      <c r="AH215" s="39"/>
      <c r="AI215" s="39"/>
      <c r="AJ215" s="39"/>
      <c r="AK215" s="39"/>
      <c r="AL215" s="39"/>
      <c r="AM215" s="39"/>
      <c r="AN215" s="39"/>
    </row>
    <row r="216" outlineLevel="1">
      <c r="A216" s="39" t="str">
        <f>IFERROR(__xludf.DUMMYFUNCTION("""COMPUTED_VALUE"""),"select_one yes1_no0")</f>
        <v>select_one yes1_no0</v>
      </c>
      <c r="B216" s="39" t="str">
        <f>IFERROR(__xludf.DUMMYFUNCTION("""COMPUTED_VALUE"""),"LiteDeliv24")</f>
        <v>LiteDeliv24</v>
      </c>
      <c r="C216" s="39" t="str">
        <f>IFERROR(__xludf.DUMMYFUNCTION("""COMPUTED_VALUE"""),"2. Light in delivery room 24 hours")</f>
        <v>2. Light in delivery room 24 hours</v>
      </c>
      <c r="D216" s="39" t="str">
        <f>IFERROR(__xludf.DUMMYFUNCTION("""COMPUTED_VALUE"""),"")</f>
        <v/>
      </c>
      <c r="E216" s="39" t="str">
        <f>IFERROR(__xludf.DUMMYFUNCTION("""COMPUTED_VALUE"""),"")</f>
        <v/>
      </c>
      <c r="F216" s="39">
        <f>IFERROR(__xludf.DUMMYFUNCTION("""COMPUTED_VALUE"""),216.0)</f>
        <v>216</v>
      </c>
      <c r="G216" s="39">
        <f>IFERROR(__xludf.DUMMYFUNCTION("""COMPUTED_VALUE"""),1.0)</f>
        <v>1</v>
      </c>
      <c r="H216" s="39">
        <f>IFERROR(__xludf.DUMMYFUNCTION("""COMPUTED_VALUE"""),11.0)</f>
        <v>11</v>
      </c>
      <c r="I216" s="39" t="str">
        <f>IFERROR(__xludf.DUMMYFUNCTION("""COMPUTED_VALUE"""),"Electricity, solar light or rechargeable battery lamp")</f>
        <v>Electricity, solar light or rechargeable battery lamp</v>
      </c>
      <c r="J216" s="39" t="str">
        <f>IFERROR(__xludf.DUMMYFUNCTION("""COMPUTED_VALUE"""),"")</f>
        <v/>
      </c>
      <c r="K216" s="39" t="b">
        <f>IFERROR(__xludf.DUMMYFUNCTION("""COMPUTED_VALUE"""),TRUE)</f>
        <v>1</v>
      </c>
      <c r="L216" s="37" t="str">
        <f>IFERROR(__xludf.DUMMYFUNCTION("""COMPUTED_VALUE"""),"")</f>
        <v/>
      </c>
      <c r="M216" s="37" t="str">
        <f>IFERROR(__xludf.DUMMYFUNCTION("""COMPUTED_VALUE"""),"")</f>
        <v/>
      </c>
      <c r="N216" s="40" t="str">
        <f>IFERROR(__xludf.DUMMYFUNCTION("""COMPUTED_VALUE"""),"")</f>
        <v/>
      </c>
      <c r="O216" s="39" t="str">
        <f>IFERROR(__xludf.DUMMYFUNCTION("""COMPUTED_VALUE"""),"")</f>
        <v/>
      </c>
      <c r="P216" s="39" t="str">
        <f>IFERROR(__xludf.DUMMYFUNCTION("""COMPUTED_VALUE"""),"")</f>
        <v/>
      </c>
      <c r="Q216" s="39" t="str">
        <f>IFERROR(__xludf.DUMMYFUNCTION("""COMPUTED_VALUE"""),"")</f>
        <v/>
      </c>
      <c r="R216" s="39" t="str">
        <f>IFERROR(__xludf.DUMMYFUNCTION("""COMPUTED_VALUE"""),"")</f>
        <v/>
      </c>
      <c r="S216" s="39" t="str">
        <f>IFERROR(__xludf.DUMMYFUNCTION("""COMPUTED_VALUE"""),"")</f>
        <v/>
      </c>
      <c r="T216" s="39" t="str">
        <f>IFERROR(__xludf.DUMMYFUNCTION("""COMPUTED_VALUE"""),"")</f>
        <v/>
      </c>
      <c r="U216" s="39" t="str">
        <f>IFERROR(__xludf.DUMMYFUNCTION("""COMPUTED_VALUE"""),"")</f>
        <v/>
      </c>
      <c r="V216" s="39" t="str">
        <f>IFERROR(__xludf.DUMMYFUNCTION("""COMPUTED_VALUE"""),"")</f>
        <v/>
      </c>
      <c r="W216" s="39" t="str">
        <f>IFERROR(__xludf.DUMMYFUNCTION("""COMPUTED_VALUE"""),"")</f>
        <v/>
      </c>
      <c r="X216" s="39" t="str">
        <f>IFERROR(__xludf.DUMMYFUNCTION("""COMPUTED_VALUE"""),"light_in_de")</f>
        <v>light_in_de</v>
      </c>
      <c r="Y216" s="39" t="str">
        <f>IFERROR(__xludf.DUMMYFUNCTION("""COMPUTED_VALUE"""),"Yes")</f>
        <v>Yes</v>
      </c>
      <c r="Z216" s="39" t="str">
        <f>IFERROR(__xludf.DUMMYFUNCTION("""COMPUTED_VALUE"""),"yes1_no0")</f>
        <v>yes1_no0</v>
      </c>
      <c r="AA216" s="39" t="str">
        <f>IFERROR(__xludf.DUMMYFUNCTION("""COMPUTED_VALUE"""),"yes1no00000")</f>
        <v>yes1no00000</v>
      </c>
      <c r="AB216" s="39" t="str">
        <f>IFERROR(__xludf.DUMMYFUNCTION("""COMPUTED_VALUE"""),"INTEGER_ZERO_OR_POSITIVE")</f>
        <v>INTEGER_ZERO_OR_POSITIVE</v>
      </c>
      <c r="AC216" s="39" t="str">
        <f>IFERROR(__xludf.DUMMYFUNCTION("""COMPUTED_VALUE"""),"")</f>
        <v/>
      </c>
      <c r="AD216" s="39" t="str">
        <f>IFERROR(__xludf.DUMMYFUNCTION("""COMPUTED_VALUE"""),"INTEGER_ZERO_OR_POSITIVE")</f>
        <v>INTEGER_ZERO_OR_POSITIVE</v>
      </c>
      <c r="AE216" s="39" t="str">
        <f>IFERROR(__xludf.DUMMYFUNCTION("""COMPUTED_VALUE"""),"SUM")</f>
        <v>SUM</v>
      </c>
      <c r="AF216" s="39" t="b">
        <f>IFERROR(__xludf.DUMMYFUNCTION("""COMPUTED_VALUE"""),TRUE)</f>
        <v>1</v>
      </c>
      <c r="AG216" s="39" t="str">
        <f>IFERROR(__xludf.DUMMYFUNCTION("""COMPUTED_VALUE"""),"")</f>
        <v/>
      </c>
      <c r="AH216" s="39"/>
      <c r="AI216" s="39"/>
      <c r="AJ216" s="39"/>
      <c r="AK216" s="39"/>
      <c r="AL216" s="39"/>
      <c r="AM216" s="39"/>
      <c r="AN216" s="39"/>
    </row>
    <row r="217" outlineLevel="1">
      <c r="A217" s="39" t="str">
        <f>IFERROR(__xludf.DUMMYFUNCTION("""COMPUTED_VALUE"""),"select_one yes1_no0")</f>
        <v>select_one yes1_no0</v>
      </c>
      <c r="B217" s="39" t="str">
        <f>IFERROR(__xludf.DUMMYFUNCTION("""COMPUTED_VALUE"""),"WasteMatern")</f>
        <v>WasteMatern</v>
      </c>
      <c r="C217" s="39" t="str">
        <f>IFERROR(__xludf.DUMMYFUNCTION("""COMPUTED_VALUE"""),"3. Waste from Maternity correctly handled")</f>
        <v>3. Waste from Maternity correctly handled</v>
      </c>
      <c r="D217" s="39" t="str">
        <f>IFERROR(__xludf.DUMMYFUNCTION("""COMPUTED_VALUE"""),"")</f>
        <v/>
      </c>
      <c r="E217" s="39" t="str">
        <f>IFERROR(__xludf.DUMMYFUNCTION("""COMPUTED_VALUE"""),"")</f>
        <v/>
      </c>
      <c r="F217" s="39">
        <f>IFERROR(__xludf.DUMMYFUNCTION("""COMPUTED_VALUE"""),217.0)</f>
        <v>217</v>
      </c>
      <c r="G217" s="39">
        <f>IFERROR(__xludf.DUMMYFUNCTION("""COMPUTED_VALUE"""),1.0)</f>
        <v>1</v>
      </c>
      <c r="H217" s="39">
        <f>IFERROR(__xludf.DUMMYFUNCTION("""COMPUTED_VALUE"""),11.0)</f>
        <v>11</v>
      </c>
      <c r="I217" s="39" t="str">
        <f>IFERROR(__xludf.DUMMYFUNCTION("""COMPUTED_VALUE"""),"Bin with lid and lining and safe needle disposal container, specific for the maternity room use only")</f>
        <v>Bin with lid and lining and safe needle disposal container, specific for the maternity room use only</v>
      </c>
      <c r="J217" s="39" t="str">
        <f>IFERROR(__xludf.DUMMYFUNCTION("""COMPUTED_VALUE"""),"")</f>
        <v/>
      </c>
      <c r="K217" s="39" t="b">
        <f>IFERROR(__xludf.DUMMYFUNCTION("""COMPUTED_VALUE"""),TRUE)</f>
        <v>1</v>
      </c>
      <c r="L217" s="37" t="str">
        <f>IFERROR(__xludf.DUMMYFUNCTION("""COMPUTED_VALUE"""),"")</f>
        <v/>
      </c>
      <c r="M217" s="37" t="str">
        <f>IFERROR(__xludf.DUMMYFUNCTION("""COMPUTED_VALUE"""),"")</f>
        <v/>
      </c>
      <c r="N217" s="40" t="str">
        <f>IFERROR(__xludf.DUMMYFUNCTION("""COMPUTED_VALUE"""),"")</f>
        <v/>
      </c>
      <c r="O217" s="39" t="str">
        <f>IFERROR(__xludf.DUMMYFUNCTION("""COMPUTED_VALUE"""),"")</f>
        <v/>
      </c>
      <c r="P217" s="39" t="str">
        <f>IFERROR(__xludf.DUMMYFUNCTION("""COMPUTED_VALUE"""),"")</f>
        <v/>
      </c>
      <c r="Q217" s="39" t="str">
        <f>IFERROR(__xludf.DUMMYFUNCTION("""COMPUTED_VALUE"""),"")</f>
        <v/>
      </c>
      <c r="R217" s="39" t="str">
        <f>IFERROR(__xludf.DUMMYFUNCTION("""COMPUTED_VALUE"""),"")</f>
        <v/>
      </c>
      <c r="S217" s="39" t="str">
        <f>IFERROR(__xludf.DUMMYFUNCTION("""COMPUTED_VALUE"""),"")</f>
        <v/>
      </c>
      <c r="T217" s="39" t="str">
        <f>IFERROR(__xludf.DUMMYFUNCTION("""COMPUTED_VALUE"""),"")</f>
        <v/>
      </c>
      <c r="U217" s="39" t="str">
        <f>IFERROR(__xludf.DUMMYFUNCTION("""COMPUTED_VALUE"""),"")</f>
        <v/>
      </c>
      <c r="V217" s="39" t="str">
        <f>IFERROR(__xludf.DUMMYFUNCTION("""COMPUTED_VALUE"""),"")</f>
        <v/>
      </c>
      <c r="W217" s="39" t="str">
        <f>IFERROR(__xludf.DUMMYFUNCTION("""COMPUTED_VALUE"""),"")</f>
        <v/>
      </c>
      <c r="X217" s="39" t="str">
        <f>IFERROR(__xludf.DUMMYFUNCTION("""COMPUTED_VALUE"""),"waste_from_")</f>
        <v>waste_from_</v>
      </c>
      <c r="Y217" s="39" t="str">
        <f>IFERROR(__xludf.DUMMYFUNCTION("""COMPUTED_VALUE"""),"Yes")</f>
        <v>Yes</v>
      </c>
      <c r="Z217" s="39" t="str">
        <f>IFERROR(__xludf.DUMMYFUNCTION("""COMPUTED_VALUE"""),"yes1_no0")</f>
        <v>yes1_no0</v>
      </c>
      <c r="AA217" s="39" t="str">
        <f>IFERROR(__xludf.DUMMYFUNCTION("""COMPUTED_VALUE"""),"yes1no00000")</f>
        <v>yes1no00000</v>
      </c>
      <c r="AB217" s="39" t="str">
        <f>IFERROR(__xludf.DUMMYFUNCTION("""COMPUTED_VALUE"""),"INTEGER_ZERO_OR_POSITIVE")</f>
        <v>INTEGER_ZERO_OR_POSITIVE</v>
      </c>
      <c r="AC217" s="39" t="str">
        <f>IFERROR(__xludf.DUMMYFUNCTION("""COMPUTED_VALUE"""),"")</f>
        <v/>
      </c>
      <c r="AD217" s="39" t="str">
        <f>IFERROR(__xludf.DUMMYFUNCTION("""COMPUTED_VALUE"""),"INTEGER_ZERO_OR_POSITIVE")</f>
        <v>INTEGER_ZERO_OR_POSITIVE</v>
      </c>
      <c r="AE217" s="39" t="str">
        <f>IFERROR(__xludf.DUMMYFUNCTION("""COMPUTED_VALUE"""),"SUM")</f>
        <v>SUM</v>
      </c>
      <c r="AF217" s="39" t="b">
        <f>IFERROR(__xludf.DUMMYFUNCTION("""COMPUTED_VALUE"""),TRUE)</f>
        <v>1</v>
      </c>
      <c r="AG217" s="39" t="str">
        <f>IFERROR(__xludf.DUMMYFUNCTION("""COMPUTED_VALUE"""),"")</f>
        <v/>
      </c>
      <c r="AH217" s="39"/>
      <c r="AI217" s="39"/>
      <c r="AJ217" s="39"/>
      <c r="AK217" s="39"/>
      <c r="AL217" s="39"/>
      <c r="AM217" s="39"/>
      <c r="AN217" s="39"/>
    </row>
    <row r="218" outlineLevel="1">
      <c r="A218" s="39" t="str">
        <f>IFERROR(__xludf.DUMMYFUNCTION("""COMPUTED_VALUE"""),"select_one yes5_no0")</f>
        <v>select_one yes5_no0</v>
      </c>
      <c r="B218" s="39" t="str">
        <f>IFERROR(__xludf.DUMMYFUNCTION("""COMPUTED_VALUE"""),"DelivRoomMn")</f>
        <v>DelivRoomMn</v>
      </c>
      <c r="C218" s="39" t="str">
        <f>IFERROR(__xludf.DUMMYFUNCTION("""COMPUTED_VALUE"""),"4. Delivery room is well-maintained")</f>
        <v>4. Delivery room is well-maintained</v>
      </c>
      <c r="D218" s="39" t="str">
        <f>IFERROR(__xludf.DUMMYFUNCTION("""COMPUTED_VALUE"""),"")</f>
        <v/>
      </c>
      <c r="E218" s="39" t="str">
        <f>IFERROR(__xludf.DUMMYFUNCTION("""COMPUTED_VALUE"""),"")</f>
        <v/>
      </c>
      <c r="F218" s="39">
        <f>IFERROR(__xludf.DUMMYFUNCTION("""COMPUTED_VALUE"""),218.0)</f>
        <v>218</v>
      </c>
      <c r="G218" s="39">
        <f>IFERROR(__xludf.DUMMYFUNCTION("""COMPUTED_VALUE"""),5.0)</f>
        <v>5</v>
      </c>
      <c r="H218" s="39">
        <f>IFERROR(__xludf.DUMMYFUNCTION("""COMPUTED_VALUE"""),11.0)</f>
        <v>11</v>
      </c>
      <c r="I218" s="39" t="str">
        <f>IFERROR(__xludf.DUMMYFUNCTION("""COMPUTED_VALUE"""),"Walls with durable materials and painted
Curtain between delivery bed and door
Delivery room should have proof of use of bleach as a disinfectant for cleaning (eg jik, hypo, etc)
Floor should be levelled with cement or tiles, without fissures and ceiling "&amp;"not damaged
Windows with curtains and functional door")</f>
        <v>Walls with durable materials and painted
Curtain between delivery bed and door
Delivery room should have proof of use of bleach as a disinfectant for cleaning (eg jik, hypo, etc)
Floor should be levelled with cement or tiles, without fissures and ceiling not damaged
Windows with curtains and functional door</v>
      </c>
      <c r="J218" s="39" t="str">
        <f>IFERROR(__xludf.DUMMYFUNCTION("""COMPUTED_VALUE"""),"")</f>
        <v/>
      </c>
      <c r="K218" s="39" t="b">
        <f>IFERROR(__xludf.DUMMYFUNCTION("""COMPUTED_VALUE"""),TRUE)</f>
        <v>1</v>
      </c>
      <c r="L218" s="37" t="str">
        <f>IFERROR(__xludf.DUMMYFUNCTION("""COMPUTED_VALUE"""),"")</f>
        <v/>
      </c>
      <c r="M218" s="37" t="str">
        <f>IFERROR(__xludf.DUMMYFUNCTION("""COMPUTED_VALUE"""),"")</f>
        <v/>
      </c>
      <c r="N218" s="40" t="str">
        <f>IFERROR(__xludf.DUMMYFUNCTION("""COMPUTED_VALUE"""),"")</f>
        <v/>
      </c>
      <c r="O218" s="39" t="str">
        <f>IFERROR(__xludf.DUMMYFUNCTION("""COMPUTED_VALUE"""),"")</f>
        <v/>
      </c>
      <c r="P218" s="39" t="str">
        <f>IFERROR(__xludf.DUMMYFUNCTION("""COMPUTED_VALUE"""),"")</f>
        <v/>
      </c>
      <c r="Q218" s="39" t="str">
        <f>IFERROR(__xludf.DUMMYFUNCTION("""COMPUTED_VALUE"""),"")</f>
        <v/>
      </c>
      <c r="R218" s="39" t="str">
        <f>IFERROR(__xludf.DUMMYFUNCTION("""COMPUTED_VALUE"""),"")</f>
        <v/>
      </c>
      <c r="S218" s="39" t="str">
        <f>IFERROR(__xludf.DUMMYFUNCTION("""COMPUTED_VALUE"""),"")</f>
        <v/>
      </c>
      <c r="T218" s="39" t="str">
        <f>IFERROR(__xludf.DUMMYFUNCTION("""COMPUTED_VALUE"""),"")</f>
        <v/>
      </c>
      <c r="U218" s="39" t="str">
        <f>IFERROR(__xludf.DUMMYFUNCTION("""COMPUTED_VALUE"""),"")</f>
        <v/>
      </c>
      <c r="V218" s="39" t="str">
        <f>IFERROR(__xludf.DUMMYFUNCTION("""COMPUTED_VALUE"""),"")</f>
        <v/>
      </c>
      <c r="W218" s="39" t="str">
        <f>IFERROR(__xludf.DUMMYFUNCTION("""COMPUTED_VALUE"""),"")</f>
        <v/>
      </c>
      <c r="X218" s="39" t="str">
        <f>IFERROR(__xludf.DUMMYFUNCTION("""COMPUTED_VALUE"""),"delivery_ro")</f>
        <v>delivery_ro</v>
      </c>
      <c r="Y218" s="39" t="str">
        <f>IFERROR(__xludf.DUMMYFUNCTION("""COMPUTED_VALUE"""),"Yes")</f>
        <v>Yes</v>
      </c>
      <c r="Z218" s="39" t="str">
        <f>IFERROR(__xludf.DUMMYFUNCTION("""COMPUTED_VALUE"""),"yes5_no0")</f>
        <v>yes5_no0</v>
      </c>
      <c r="AA218" s="39" t="str">
        <f>IFERROR(__xludf.DUMMYFUNCTION("""COMPUTED_VALUE"""),"yes5no00000")</f>
        <v>yes5no00000</v>
      </c>
      <c r="AB218" s="39" t="str">
        <f>IFERROR(__xludf.DUMMYFUNCTION("""COMPUTED_VALUE"""),"INTEGER_ZERO_OR_POSITIVE")</f>
        <v>INTEGER_ZERO_OR_POSITIVE</v>
      </c>
      <c r="AC218" s="39" t="str">
        <f>IFERROR(__xludf.DUMMYFUNCTION("""COMPUTED_VALUE"""),"")</f>
        <v/>
      </c>
      <c r="AD218" s="39" t="str">
        <f>IFERROR(__xludf.DUMMYFUNCTION("""COMPUTED_VALUE"""),"INTEGER_ZERO_OR_POSITIVE")</f>
        <v>INTEGER_ZERO_OR_POSITIVE</v>
      </c>
      <c r="AE218" s="39" t="str">
        <f>IFERROR(__xludf.DUMMYFUNCTION("""COMPUTED_VALUE"""),"SUM")</f>
        <v>SUM</v>
      </c>
      <c r="AF218" s="39" t="b">
        <f>IFERROR(__xludf.DUMMYFUNCTION("""COMPUTED_VALUE"""),TRUE)</f>
        <v>1</v>
      </c>
      <c r="AG218" s="39" t="str">
        <f>IFERROR(__xludf.DUMMYFUNCTION("""COMPUTED_VALUE"""),"")</f>
        <v/>
      </c>
      <c r="AH218" s="39"/>
      <c r="AI218" s="39"/>
      <c r="AJ218" s="39"/>
      <c r="AK218" s="39"/>
      <c r="AL218" s="39"/>
      <c r="AM218" s="39"/>
      <c r="AN218" s="39"/>
    </row>
    <row r="219" outlineLevel="1">
      <c r="A219" t="str">
        <f>IFERROR(__xludf.DUMMYFUNCTION("""COMPUTED_VALUE"""),"select_one yes2_no0")</f>
        <v>select_one yes2_no0</v>
      </c>
      <c r="B219" t="str">
        <f>IFERROR(__xludf.DUMMYFUNCTION("""COMPUTED_VALUE"""),"AvailPartog")</f>
        <v>AvailPartog</v>
      </c>
      <c r="C219" t="str">
        <f>IFERROR(__xludf.DUMMYFUNCTION("""COMPUTED_VALUE"""),"5. Availability and use of the partograph")</f>
        <v>5. Availability and use of the partograph</v>
      </c>
      <c r="D219" t="str">
        <f>IFERROR(__xludf.DUMMYFUNCTION("""COMPUTED_VALUE"""),"")</f>
        <v/>
      </c>
      <c r="E219" t="str">
        <f>IFERROR(__xludf.DUMMYFUNCTION("""COMPUTED_VALUE"""),"")</f>
        <v/>
      </c>
      <c r="F219">
        <f>IFERROR(__xludf.DUMMYFUNCTION("""COMPUTED_VALUE"""),219.0)</f>
        <v>219</v>
      </c>
      <c r="G219">
        <f>IFERROR(__xludf.DUMMYFUNCTION("""COMPUTED_VALUE"""),2.0)</f>
        <v>2</v>
      </c>
      <c r="H219">
        <f>IFERROR(__xludf.DUMMYFUNCTION("""COMPUTED_VALUE"""),11.0)</f>
        <v>11</v>
      </c>
      <c r="I219" t="str">
        <f>IFERROR(__xludf.DUMMYFUNCTION("""COMPUTED_VALUE"""),"At the least 10 forms available for use
Verify three randomly selected partographs whether filled according to the norms")</f>
        <v>At the least 10 forms available for use
Verify three randomly selected partographs whether filled according to the norms</v>
      </c>
      <c r="J219" t="str">
        <f>IFERROR(__xludf.DUMMYFUNCTION("""COMPUTED_VALUE"""),"")</f>
        <v/>
      </c>
      <c r="K219" t="b">
        <f>IFERROR(__xludf.DUMMYFUNCTION("""COMPUTED_VALUE"""),TRUE)</f>
        <v>1</v>
      </c>
      <c r="L219" s="61" t="str">
        <f>IFERROR(__xludf.DUMMYFUNCTION("""COMPUTED_VALUE"""),"")</f>
        <v/>
      </c>
      <c r="M219" s="61" t="str">
        <f>IFERROR(__xludf.DUMMYFUNCTION("""COMPUTED_VALUE"""),"")</f>
        <v/>
      </c>
      <c r="N219" s="15" t="str">
        <f>IFERROR(__xludf.DUMMYFUNCTION("""COMPUTED_VALUE"""),"")</f>
        <v/>
      </c>
      <c r="O219" t="str">
        <f>IFERROR(__xludf.DUMMYFUNCTION("""COMPUTED_VALUE"""),"")</f>
        <v/>
      </c>
      <c r="P219" t="str">
        <f>IFERROR(__xludf.DUMMYFUNCTION("""COMPUTED_VALUE"""),"")</f>
        <v/>
      </c>
      <c r="Q219" t="str">
        <f>IFERROR(__xludf.DUMMYFUNCTION("""COMPUTED_VALUE"""),"")</f>
        <v/>
      </c>
      <c r="R219" t="str">
        <f>IFERROR(__xludf.DUMMYFUNCTION("""COMPUTED_VALUE"""),"")</f>
        <v/>
      </c>
      <c r="S219" t="str">
        <f>IFERROR(__xludf.DUMMYFUNCTION("""COMPUTED_VALUE"""),"")</f>
        <v/>
      </c>
      <c r="T219" t="str">
        <f>IFERROR(__xludf.DUMMYFUNCTION("""COMPUTED_VALUE"""),"")</f>
        <v/>
      </c>
      <c r="U219" t="str">
        <f>IFERROR(__xludf.DUMMYFUNCTION("""COMPUTED_VALUE"""),"")</f>
        <v/>
      </c>
      <c r="V219" t="str">
        <f>IFERROR(__xludf.DUMMYFUNCTION("""COMPUTED_VALUE"""),"")</f>
        <v/>
      </c>
      <c r="W219" t="str">
        <f>IFERROR(__xludf.DUMMYFUNCTION("""COMPUTED_VALUE"""),"")</f>
        <v/>
      </c>
      <c r="X219" t="str">
        <f>IFERROR(__xludf.DUMMYFUNCTION("""COMPUTED_VALUE"""),"availabilit")</f>
        <v>availabilit</v>
      </c>
      <c r="Y219" t="str">
        <f>IFERROR(__xludf.DUMMYFUNCTION("""COMPUTED_VALUE"""),"Yes")</f>
        <v>Yes</v>
      </c>
      <c r="Z219" t="str">
        <f>IFERROR(__xludf.DUMMYFUNCTION("""COMPUTED_VALUE"""),"yes2_no0")</f>
        <v>yes2_no0</v>
      </c>
      <c r="AA219" t="str">
        <f>IFERROR(__xludf.DUMMYFUNCTION("""COMPUTED_VALUE"""),"yes2no00000")</f>
        <v>yes2no00000</v>
      </c>
      <c r="AB219" t="str">
        <f>IFERROR(__xludf.DUMMYFUNCTION("""COMPUTED_VALUE"""),"INTEGER_ZERO_OR_POSITIVE")</f>
        <v>INTEGER_ZERO_OR_POSITIVE</v>
      </c>
      <c r="AC219" t="str">
        <f>IFERROR(__xludf.DUMMYFUNCTION("""COMPUTED_VALUE"""),"")</f>
        <v/>
      </c>
      <c r="AD219" t="str">
        <f>IFERROR(__xludf.DUMMYFUNCTION("""COMPUTED_VALUE"""),"INTEGER_ZERO_OR_POSITIVE")</f>
        <v>INTEGER_ZERO_OR_POSITIVE</v>
      </c>
      <c r="AE219" t="str">
        <f>IFERROR(__xludf.DUMMYFUNCTION("""COMPUTED_VALUE"""),"SUM")</f>
        <v>SUM</v>
      </c>
      <c r="AF219" t="b">
        <f>IFERROR(__xludf.DUMMYFUNCTION("""COMPUTED_VALUE"""),TRUE)</f>
        <v>1</v>
      </c>
      <c r="AG219" t="str">
        <f>IFERROR(__xludf.DUMMYFUNCTION("""COMPUTED_VALUE"""),"")</f>
        <v/>
      </c>
    </row>
    <row r="220" outlineLevel="1">
      <c r="A220" s="62" t="str">
        <f>IFERROR(__xludf.DUMMYFUNCTION("""COMPUTED_VALUE"""),"select_one yes2_no0")</f>
        <v>select_one yes2_no0</v>
      </c>
      <c r="B220" s="62" t="str">
        <f>IFERROR(__xludf.DUMMYFUNCTION("""COMPUTED_VALUE"""),"DelivPerson")</f>
        <v>DelivPerson</v>
      </c>
      <c r="C220" s="62" t="str">
        <f>IFERROR(__xludf.DUMMYFUNCTION("""COMPUTED_VALUE"""),"6. Deliveries performed by skilled personnel")</f>
        <v>6. Deliveries performed by skilled personnel</v>
      </c>
      <c r="D220" s="62" t="str">
        <f>IFERROR(__xludf.DUMMYFUNCTION("""COMPUTED_VALUE"""),"")</f>
        <v/>
      </c>
      <c r="E220" s="62" t="str">
        <f>IFERROR(__xludf.DUMMYFUNCTION("""COMPUTED_VALUE"""),"")</f>
        <v/>
      </c>
      <c r="F220" s="62">
        <f>IFERROR(__xludf.DUMMYFUNCTION("""COMPUTED_VALUE"""),220.0)</f>
        <v>220</v>
      </c>
      <c r="G220" s="62">
        <f>IFERROR(__xludf.DUMMYFUNCTION("""COMPUTED_VALUE"""),2.0)</f>
        <v>2</v>
      </c>
      <c r="H220" s="62">
        <f>IFERROR(__xludf.DUMMYFUNCTION("""COMPUTED_VALUE"""),11.0)</f>
        <v>11</v>
      </c>
      <c r="I220" s="62" t="str">
        <f>IFERROR(__xludf.DUMMYFUNCTION("""COMPUTED_VALUE"""),"Identification of the skilled provider from names in the register")</f>
        <v>Identification of the skilled provider from names in the register</v>
      </c>
      <c r="J220" s="62" t="str">
        <f>IFERROR(__xludf.DUMMYFUNCTION("""COMPUTED_VALUE"""),"")</f>
        <v/>
      </c>
      <c r="K220" s="62" t="b">
        <f>IFERROR(__xludf.DUMMYFUNCTION("""COMPUTED_VALUE"""),TRUE)</f>
        <v>1</v>
      </c>
      <c r="L220" s="63" t="str">
        <f>IFERROR(__xludf.DUMMYFUNCTION("""COMPUTED_VALUE"""),"")</f>
        <v/>
      </c>
      <c r="M220" s="63" t="str">
        <f>IFERROR(__xludf.DUMMYFUNCTION("""COMPUTED_VALUE"""),"")</f>
        <v/>
      </c>
      <c r="N220" s="64" t="str">
        <f>IFERROR(__xludf.DUMMYFUNCTION("""COMPUTED_VALUE"""),"")</f>
        <v/>
      </c>
      <c r="O220" s="62" t="str">
        <f>IFERROR(__xludf.DUMMYFUNCTION("""COMPUTED_VALUE"""),"")</f>
        <v/>
      </c>
      <c r="P220" s="62" t="str">
        <f>IFERROR(__xludf.DUMMYFUNCTION("""COMPUTED_VALUE"""),"")</f>
        <v/>
      </c>
      <c r="Q220" s="62" t="str">
        <f>IFERROR(__xludf.DUMMYFUNCTION("""COMPUTED_VALUE"""),"")</f>
        <v/>
      </c>
      <c r="R220" s="62" t="str">
        <f>IFERROR(__xludf.DUMMYFUNCTION("""COMPUTED_VALUE"""),"")</f>
        <v/>
      </c>
      <c r="S220" s="62" t="str">
        <f>IFERROR(__xludf.DUMMYFUNCTION("""COMPUTED_VALUE"""),"")</f>
        <v/>
      </c>
      <c r="T220" s="62" t="str">
        <f>IFERROR(__xludf.DUMMYFUNCTION("""COMPUTED_VALUE"""),"")</f>
        <v/>
      </c>
      <c r="U220" s="62" t="str">
        <f>IFERROR(__xludf.DUMMYFUNCTION("""COMPUTED_VALUE"""),"")</f>
        <v/>
      </c>
      <c r="V220" s="62" t="str">
        <f>IFERROR(__xludf.DUMMYFUNCTION("""COMPUTED_VALUE"""),"")</f>
        <v/>
      </c>
      <c r="W220" s="62" t="str">
        <f>IFERROR(__xludf.DUMMYFUNCTION("""COMPUTED_VALUE"""),"")</f>
        <v/>
      </c>
      <c r="X220" s="62" t="str">
        <f>IFERROR(__xludf.DUMMYFUNCTION("""COMPUTED_VALUE"""),"deliveries_")</f>
        <v>deliveries_</v>
      </c>
      <c r="Y220" s="62" t="str">
        <f>IFERROR(__xludf.DUMMYFUNCTION("""COMPUTED_VALUE"""),"Yes")</f>
        <v>Yes</v>
      </c>
      <c r="Z220" s="62" t="str">
        <f>IFERROR(__xludf.DUMMYFUNCTION("""COMPUTED_VALUE"""),"yes2_no0")</f>
        <v>yes2_no0</v>
      </c>
      <c r="AA220" s="62" t="str">
        <f>IFERROR(__xludf.DUMMYFUNCTION("""COMPUTED_VALUE"""),"yes2no00000")</f>
        <v>yes2no00000</v>
      </c>
      <c r="AB220" s="62" t="str">
        <f>IFERROR(__xludf.DUMMYFUNCTION("""COMPUTED_VALUE"""),"INTEGER_ZERO_OR_POSITIVE")</f>
        <v>INTEGER_ZERO_OR_POSITIVE</v>
      </c>
      <c r="AC220" s="62" t="str">
        <f>IFERROR(__xludf.DUMMYFUNCTION("""COMPUTED_VALUE"""),"")</f>
        <v/>
      </c>
      <c r="AD220" s="62" t="str">
        <f>IFERROR(__xludf.DUMMYFUNCTION("""COMPUTED_VALUE"""),"INTEGER_ZERO_OR_POSITIVE")</f>
        <v>INTEGER_ZERO_OR_POSITIVE</v>
      </c>
      <c r="AE220" s="62" t="str">
        <f>IFERROR(__xludf.DUMMYFUNCTION("""COMPUTED_VALUE"""),"SUM")</f>
        <v>SUM</v>
      </c>
      <c r="AF220" s="62" t="b">
        <f>IFERROR(__xludf.DUMMYFUNCTION("""COMPUTED_VALUE"""),TRUE)</f>
        <v>1</v>
      </c>
      <c r="AG220" s="62" t="str">
        <f>IFERROR(__xludf.DUMMYFUNCTION("""COMPUTED_VALUE"""),"")</f>
        <v/>
      </c>
      <c r="AH220" s="62"/>
      <c r="AI220" s="62"/>
      <c r="AJ220" s="62"/>
      <c r="AK220" s="62"/>
      <c r="AL220" s="62"/>
      <c r="AM220" s="62"/>
      <c r="AN220" s="62"/>
    </row>
    <row r="221" outlineLevel="1">
      <c r="A221" s="59" t="str">
        <f>IFERROR(__xludf.DUMMYFUNCTION("""COMPUTED_VALUE"""),"begin_group")</f>
        <v>begin_group</v>
      </c>
      <c r="B221" s="59" t="str">
        <f>IFERROR(__xludf.DUMMYFUNCTION("""COMPUTED_VALUE"""),"AvailScaleW")</f>
        <v>AvailScaleW</v>
      </c>
      <c r="C221" s="59" t="str">
        <f>IFERROR(__xludf.DUMMYFUNCTION("""COMPUTED_VALUE"""),"12.1 Availability of scales for weight/length, an obstetrical stethoscope and an aspirator")</f>
        <v>12.1 Availability of scales for weight/length, an obstetrical stethoscope and an aspirator</v>
      </c>
      <c r="D221" s="59" t="str">
        <f>IFERROR(__xludf.DUMMYFUNCTION("""COMPUTED_VALUE"""),"")</f>
        <v/>
      </c>
      <c r="E221" s="59" t="str">
        <f>IFERROR(__xludf.DUMMYFUNCTION("""COMPUTED_VALUE"""),"")</f>
        <v/>
      </c>
      <c r="F221" s="59">
        <f>IFERROR(__xludf.DUMMYFUNCTION("""COMPUTED_VALUE"""),221.0)</f>
        <v>221</v>
      </c>
      <c r="G221" s="59" t="str">
        <f>IFERROR(__xludf.DUMMYFUNCTION("""COMPUTED_VALUE"""),"")</f>
        <v/>
      </c>
      <c r="H221" s="59">
        <f>IFERROR(__xludf.DUMMYFUNCTION("""COMPUTED_VALUE"""),11.0)</f>
        <v>11</v>
      </c>
      <c r="I221" s="59" t="str">
        <f>IFERROR(__xludf.DUMMYFUNCTION("""COMPUTED_VALUE"""),"")</f>
        <v/>
      </c>
      <c r="J221" s="59" t="str">
        <f>IFERROR(__xludf.DUMMYFUNCTION("""COMPUTED_VALUE"""),"field-list")</f>
        <v>field-list</v>
      </c>
      <c r="K221" s="59" t="str">
        <f>IFERROR(__xludf.DUMMYFUNCTION("""COMPUTED_VALUE"""),"")</f>
        <v/>
      </c>
      <c r="L221" s="57" t="str">
        <f>IFERROR(__xludf.DUMMYFUNCTION("""COMPUTED_VALUE"""),"")</f>
        <v/>
      </c>
      <c r="M221" s="57" t="str">
        <f>IFERROR(__xludf.DUMMYFUNCTION("""COMPUTED_VALUE"""),"")</f>
        <v/>
      </c>
      <c r="N221" s="60" t="str">
        <f>IFERROR(__xludf.DUMMYFUNCTION("""COMPUTED_VALUE"""),"")</f>
        <v/>
      </c>
      <c r="O221" s="59" t="str">
        <f>IFERROR(__xludf.DUMMYFUNCTION("""COMPUTED_VALUE"""),"")</f>
        <v/>
      </c>
      <c r="P221" s="59" t="str">
        <f>IFERROR(__xludf.DUMMYFUNCTION("""COMPUTED_VALUE"""),"")</f>
        <v/>
      </c>
      <c r="Q221" s="59" t="str">
        <f>IFERROR(__xludf.DUMMYFUNCTION("""COMPUTED_VALUE"""),"")</f>
        <v/>
      </c>
      <c r="R221" s="59" t="str">
        <f>IFERROR(__xludf.DUMMYFUNCTION("""COMPUTED_VALUE"""),"")</f>
        <v/>
      </c>
      <c r="S221" s="59" t="str">
        <f>IFERROR(__xludf.DUMMYFUNCTION("""COMPUTED_VALUE"""),"")</f>
        <v/>
      </c>
      <c r="T221" s="59" t="str">
        <f>IFERROR(__xludf.DUMMYFUNCTION("""COMPUTED_VALUE"""),"")</f>
        <v/>
      </c>
      <c r="U221" s="59" t="str">
        <f>IFERROR(__xludf.DUMMYFUNCTION("""COMPUTED_VALUE"""),"")</f>
        <v/>
      </c>
      <c r="V221" s="59" t="str">
        <f>IFERROR(__xludf.DUMMYFUNCTION("""COMPUTED_VALUE"""),"")</f>
        <v/>
      </c>
      <c r="W221" s="59" t="str">
        <f>IFERROR(__xludf.DUMMYFUNCTION("""COMPUTED_VALUE"""),"")</f>
        <v/>
      </c>
      <c r="X221" s="59" t="str">
        <f>IFERROR(__xludf.DUMMYFUNCTION("""COMPUTED_VALUE"""),"1_availabil")</f>
        <v>1_availabil</v>
      </c>
      <c r="Y221" s="59" t="str">
        <f>IFERROR(__xludf.DUMMYFUNCTION("""COMPUTED_VALUE"""),"No")</f>
        <v>No</v>
      </c>
      <c r="Z221" s="59" t="str">
        <f>IFERROR(__xludf.DUMMYFUNCTION("""COMPUTED_VALUE"""),"")</f>
        <v/>
      </c>
      <c r="AA221" s="59" t="str">
        <f>IFERROR(__xludf.DUMMYFUNCTION("""COMPUTED_VALUE"""),"")</f>
        <v/>
      </c>
      <c r="AB221" s="59" t="str">
        <f>IFERROR(__xludf.DUMMYFUNCTION("""COMPUTED_VALUE"""),"")</f>
        <v/>
      </c>
      <c r="AC221" s="59" t="str">
        <f>IFERROR(__xludf.DUMMYFUNCTION("""COMPUTED_VALUE"""),"")</f>
        <v/>
      </c>
      <c r="AD221" s="59" t="str">
        <f>IFERROR(__xludf.DUMMYFUNCTION("""COMPUTED_VALUE"""),"")</f>
        <v/>
      </c>
      <c r="AE221" s="59" t="str">
        <f>IFERROR(__xludf.DUMMYFUNCTION("""COMPUTED_VALUE"""),"")</f>
        <v/>
      </c>
      <c r="AF221" s="59" t="str">
        <f>IFERROR(__xludf.DUMMYFUNCTION("""COMPUTED_VALUE"""),"")</f>
        <v/>
      </c>
      <c r="AG221" s="59" t="str">
        <f>IFERROR(__xludf.DUMMYFUNCTION("""COMPUTED_VALUE"""),"")</f>
        <v/>
      </c>
      <c r="AH221" s="59"/>
      <c r="AI221" s="59"/>
      <c r="AJ221" s="59"/>
      <c r="AK221" s="59"/>
      <c r="AL221" s="59"/>
      <c r="AM221" s="59"/>
      <c r="AN221" s="59"/>
    </row>
    <row r="222" outlineLevel="1">
      <c r="A222" s="39" t="str">
        <f>IFERROR(__xludf.DUMMYFUNCTION("""COMPUTED_VALUE"""),"select_one yes1_no0")</f>
        <v>select_one yes1_no0</v>
      </c>
      <c r="B222" s="39" t="str">
        <f>IFERROR(__xludf.DUMMYFUNCTION("""COMPUTED_VALUE"""),"TapeMeasLen")</f>
        <v>TapeMeasLen</v>
      </c>
      <c r="C222" s="39" t="str">
        <f>IFERROR(__xludf.DUMMYFUNCTION("""COMPUTED_VALUE"""),"7. Tape to measure length")</f>
        <v>7. Tape to measure length</v>
      </c>
      <c r="D222" s="39" t="str">
        <f>IFERROR(__xludf.DUMMYFUNCTION("""COMPUTED_VALUE"""),"")</f>
        <v/>
      </c>
      <c r="E222" s="39" t="str">
        <f>IFERROR(__xludf.DUMMYFUNCTION("""COMPUTED_VALUE"""),"")</f>
        <v/>
      </c>
      <c r="F222" s="39">
        <f>IFERROR(__xludf.DUMMYFUNCTION("""COMPUTED_VALUE"""),222.0)</f>
        <v>222</v>
      </c>
      <c r="G222" s="39">
        <f>IFERROR(__xludf.DUMMYFUNCTION("""COMPUTED_VALUE"""),1.0)</f>
        <v>1</v>
      </c>
      <c r="H222" s="39">
        <f>IFERROR(__xludf.DUMMYFUNCTION("""COMPUTED_VALUE"""),11.0)</f>
        <v>11</v>
      </c>
      <c r="I222" s="39" t="str">
        <f>IFERROR(__xludf.DUMMYFUNCTION("""COMPUTED_VALUE"""),"")</f>
        <v/>
      </c>
      <c r="J222" s="39" t="str">
        <f>IFERROR(__xludf.DUMMYFUNCTION("""COMPUTED_VALUE"""),"")</f>
        <v/>
      </c>
      <c r="K222" s="39" t="b">
        <f>IFERROR(__xludf.DUMMYFUNCTION("""COMPUTED_VALUE"""),TRUE)</f>
        <v>1</v>
      </c>
      <c r="L222" s="37" t="str">
        <f>IFERROR(__xludf.DUMMYFUNCTION("""COMPUTED_VALUE"""),"")</f>
        <v/>
      </c>
      <c r="M222" s="37" t="str">
        <f>IFERROR(__xludf.DUMMYFUNCTION("""COMPUTED_VALUE"""),"")</f>
        <v/>
      </c>
      <c r="N222" s="40" t="str">
        <f>IFERROR(__xludf.DUMMYFUNCTION("""COMPUTED_VALUE"""),"")</f>
        <v/>
      </c>
      <c r="O222" s="39" t="str">
        <f>IFERROR(__xludf.DUMMYFUNCTION("""COMPUTED_VALUE"""),"")</f>
        <v/>
      </c>
      <c r="P222" s="39" t="str">
        <f>IFERROR(__xludf.DUMMYFUNCTION("""COMPUTED_VALUE"""),"")</f>
        <v/>
      </c>
      <c r="Q222" s="39" t="str">
        <f>IFERROR(__xludf.DUMMYFUNCTION("""COMPUTED_VALUE"""),"")</f>
        <v/>
      </c>
      <c r="R222" s="39" t="str">
        <f>IFERROR(__xludf.DUMMYFUNCTION("""COMPUTED_VALUE"""),"")</f>
        <v/>
      </c>
      <c r="S222" s="39" t="str">
        <f>IFERROR(__xludf.DUMMYFUNCTION("""COMPUTED_VALUE"""),"")</f>
        <v/>
      </c>
      <c r="T222" s="39" t="str">
        <f>IFERROR(__xludf.DUMMYFUNCTION("""COMPUTED_VALUE"""),"")</f>
        <v/>
      </c>
      <c r="U222" s="39" t="str">
        <f>IFERROR(__xludf.DUMMYFUNCTION("""COMPUTED_VALUE"""),"")</f>
        <v/>
      </c>
      <c r="V222" s="39" t="str">
        <f>IFERROR(__xludf.DUMMYFUNCTION("""COMPUTED_VALUE"""),"")</f>
        <v/>
      </c>
      <c r="W222" s="39" t="str">
        <f>IFERROR(__xludf.DUMMYFUNCTION("""COMPUTED_VALUE"""),"")</f>
        <v/>
      </c>
      <c r="X222" s="39" t="str">
        <f>IFERROR(__xludf.DUMMYFUNCTION("""COMPUTED_VALUE"""),"tape_to_mea")</f>
        <v>tape_to_mea</v>
      </c>
      <c r="Y222" s="39" t="str">
        <f>IFERROR(__xludf.DUMMYFUNCTION("""COMPUTED_VALUE"""),"Yes")</f>
        <v>Yes</v>
      </c>
      <c r="Z222" s="39" t="str">
        <f>IFERROR(__xludf.DUMMYFUNCTION("""COMPUTED_VALUE"""),"yes1_no0")</f>
        <v>yes1_no0</v>
      </c>
      <c r="AA222" s="39" t="str">
        <f>IFERROR(__xludf.DUMMYFUNCTION("""COMPUTED_VALUE"""),"yes1no00000")</f>
        <v>yes1no00000</v>
      </c>
      <c r="AB222" s="39" t="str">
        <f>IFERROR(__xludf.DUMMYFUNCTION("""COMPUTED_VALUE"""),"INTEGER_ZERO_OR_POSITIVE")</f>
        <v>INTEGER_ZERO_OR_POSITIVE</v>
      </c>
      <c r="AC222" s="39" t="str">
        <f>IFERROR(__xludf.DUMMYFUNCTION("""COMPUTED_VALUE"""),"")</f>
        <v/>
      </c>
      <c r="AD222" s="39" t="str">
        <f>IFERROR(__xludf.DUMMYFUNCTION("""COMPUTED_VALUE"""),"INTEGER_ZERO_OR_POSITIVE")</f>
        <v>INTEGER_ZERO_OR_POSITIVE</v>
      </c>
      <c r="AE222" s="39" t="str">
        <f>IFERROR(__xludf.DUMMYFUNCTION("""COMPUTED_VALUE"""),"SUM")</f>
        <v>SUM</v>
      </c>
      <c r="AF222" s="39" t="b">
        <f>IFERROR(__xludf.DUMMYFUNCTION("""COMPUTED_VALUE"""),TRUE)</f>
        <v>1</v>
      </c>
      <c r="AG222" s="39" t="str">
        <f>IFERROR(__xludf.DUMMYFUNCTION("""COMPUTED_VALUE"""),"")</f>
        <v/>
      </c>
      <c r="AH222" s="39"/>
      <c r="AI222" s="39"/>
      <c r="AJ222" s="39"/>
      <c r="AK222" s="39"/>
      <c r="AL222" s="39"/>
      <c r="AM222" s="39"/>
      <c r="AN222" s="39"/>
    </row>
    <row r="223" outlineLevel="1">
      <c r="A223" s="39" t="str">
        <f>IFERROR(__xludf.DUMMYFUNCTION("""COMPUTED_VALUE"""),"select_one yes1_no0")</f>
        <v>select_one yes1_no0</v>
      </c>
      <c r="B223" s="39" t="str">
        <f>IFERROR(__xludf.DUMMYFUNCTION("""COMPUTED_VALUE"""),"ScaleMeasWe")</f>
        <v>ScaleMeasWe</v>
      </c>
      <c r="C223" s="39" t="str">
        <f>IFERROR(__xludf.DUMMYFUNCTION("""COMPUTED_VALUE"""),"8. Scale to measure weight (check functionality)")</f>
        <v>8. Scale to measure weight (check functionality)</v>
      </c>
      <c r="D223" s="39" t="str">
        <f>IFERROR(__xludf.DUMMYFUNCTION("""COMPUTED_VALUE"""),"")</f>
        <v/>
      </c>
      <c r="E223" s="39" t="str">
        <f>IFERROR(__xludf.DUMMYFUNCTION("""COMPUTED_VALUE"""),"")</f>
        <v/>
      </c>
      <c r="F223" s="39">
        <f>IFERROR(__xludf.DUMMYFUNCTION("""COMPUTED_VALUE"""),223.0)</f>
        <v>223</v>
      </c>
      <c r="G223" s="39">
        <f>IFERROR(__xludf.DUMMYFUNCTION("""COMPUTED_VALUE"""),1.0)</f>
        <v>1</v>
      </c>
      <c r="H223" s="39">
        <f>IFERROR(__xludf.DUMMYFUNCTION("""COMPUTED_VALUE"""),11.0)</f>
        <v>11</v>
      </c>
      <c r="I223" s="39" t="str">
        <f>IFERROR(__xludf.DUMMYFUNCTION("""COMPUTED_VALUE"""),"")</f>
        <v/>
      </c>
      <c r="J223" s="39" t="str">
        <f>IFERROR(__xludf.DUMMYFUNCTION("""COMPUTED_VALUE"""),"")</f>
        <v/>
      </c>
      <c r="K223" s="39" t="b">
        <f>IFERROR(__xludf.DUMMYFUNCTION("""COMPUTED_VALUE"""),TRUE)</f>
        <v>1</v>
      </c>
      <c r="L223" s="37" t="str">
        <f>IFERROR(__xludf.DUMMYFUNCTION("""COMPUTED_VALUE"""),"")</f>
        <v/>
      </c>
      <c r="M223" s="37" t="str">
        <f>IFERROR(__xludf.DUMMYFUNCTION("""COMPUTED_VALUE"""),"")</f>
        <v/>
      </c>
      <c r="N223" s="40" t="str">
        <f>IFERROR(__xludf.DUMMYFUNCTION("""COMPUTED_VALUE"""),"")</f>
        <v/>
      </c>
      <c r="O223" s="39" t="str">
        <f>IFERROR(__xludf.DUMMYFUNCTION("""COMPUTED_VALUE"""),"")</f>
        <v/>
      </c>
      <c r="P223" s="39" t="str">
        <f>IFERROR(__xludf.DUMMYFUNCTION("""COMPUTED_VALUE"""),"")</f>
        <v/>
      </c>
      <c r="Q223" s="39" t="str">
        <f>IFERROR(__xludf.DUMMYFUNCTION("""COMPUTED_VALUE"""),"")</f>
        <v/>
      </c>
      <c r="R223" s="39" t="str">
        <f>IFERROR(__xludf.DUMMYFUNCTION("""COMPUTED_VALUE"""),"")</f>
        <v/>
      </c>
      <c r="S223" s="39" t="str">
        <f>IFERROR(__xludf.DUMMYFUNCTION("""COMPUTED_VALUE"""),"")</f>
        <v/>
      </c>
      <c r="T223" s="39" t="str">
        <f>IFERROR(__xludf.DUMMYFUNCTION("""COMPUTED_VALUE"""),"")</f>
        <v/>
      </c>
      <c r="U223" s="39" t="str">
        <f>IFERROR(__xludf.DUMMYFUNCTION("""COMPUTED_VALUE"""),"")</f>
        <v/>
      </c>
      <c r="V223" s="39" t="str">
        <f>IFERROR(__xludf.DUMMYFUNCTION("""COMPUTED_VALUE"""),"")</f>
        <v/>
      </c>
      <c r="W223" s="39" t="str">
        <f>IFERROR(__xludf.DUMMYFUNCTION("""COMPUTED_VALUE"""),"")</f>
        <v/>
      </c>
      <c r="X223" s="39" t="str">
        <f>IFERROR(__xludf.DUMMYFUNCTION("""COMPUTED_VALUE"""),"scale_to_me")</f>
        <v>scale_to_me</v>
      </c>
      <c r="Y223" s="39" t="str">
        <f>IFERROR(__xludf.DUMMYFUNCTION("""COMPUTED_VALUE"""),"Yes")</f>
        <v>Yes</v>
      </c>
      <c r="Z223" s="39" t="str">
        <f>IFERROR(__xludf.DUMMYFUNCTION("""COMPUTED_VALUE"""),"yes1_no0")</f>
        <v>yes1_no0</v>
      </c>
      <c r="AA223" s="39" t="str">
        <f>IFERROR(__xludf.DUMMYFUNCTION("""COMPUTED_VALUE"""),"yes1no00000")</f>
        <v>yes1no00000</v>
      </c>
      <c r="AB223" s="39" t="str">
        <f>IFERROR(__xludf.DUMMYFUNCTION("""COMPUTED_VALUE"""),"INTEGER_ZERO_OR_POSITIVE")</f>
        <v>INTEGER_ZERO_OR_POSITIVE</v>
      </c>
      <c r="AC223" s="39" t="str">
        <f>IFERROR(__xludf.DUMMYFUNCTION("""COMPUTED_VALUE"""),"")</f>
        <v/>
      </c>
      <c r="AD223" s="39" t="str">
        <f>IFERROR(__xludf.DUMMYFUNCTION("""COMPUTED_VALUE"""),"INTEGER_ZERO_OR_POSITIVE")</f>
        <v>INTEGER_ZERO_OR_POSITIVE</v>
      </c>
      <c r="AE223" s="39" t="str">
        <f>IFERROR(__xludf.DUMMYFUNCTION("""COMPUTED_VALUE"""),"SUM")</f>
        <v>SUM</v>
      </c>
      <c r="AF223" s="39" t="b">
        <f>IFERROR(__xludf.DUMMYFUNCTION("""COMPUTED_VALUE"""),TRUE)</f>
        <v>1</v>
      </c>
      <c r="AG223" s="39" t="str">
        <f>IFERROR(__xludf.DUMMYFUNCTION("""COMPUTED_VALUE"""),"")</f>
        <v/>
      </c>
      <c r="AH223" s="39"/>
      <c r="AI223" s="39"/>
      <c r="AJ223" s="39"/>
      <c r="AK223" s="39"/>
      <c r="AL223" s="39"/>
      <c r="AM223" s="39"/>
      <c r="AN223" s="39"/>
    </row>
    <row r="224" outlineLevel="1">
      <c r="A224" s="39" t="str">
        <f>IFERROR(__xludf.DUMMYFUNCTION("""COMPUTED_VALUE"""),"select_one yes1_no0")</f>
        <v>select_one yes1_no0</v>
      </c>
      <c r="B224" s="39" t="str">
        <f>IFERROR(__xludf.DUMMYFUNCTION("""COMPUTED_VALUE"""),"AspDisinfet")</f>
        <v>AspDisinfet</v>
      </c>
      <c r="C224" s="39" t="str">
        <f>IFERROR(__xludf.DUMMYFUNCTION("""COMPUTED_VALUE"""),"9. Aspirator plunged into a non-irritating disinfectant or functional manual/electric aspirator")</f>
        <v>9. Aspirator plunged into a non-irritating disinfectant or functional manual/electric aspirator</v>
      </c>
      <c r="D224" s="39" t="str">
        <f>IFERROR(__xludf.DUMMYFUNCTION("""COMPUTED_VALUE"""),"")</f>
        <v/>
      </c>
      <c r="E224" s="39" t="str">
        <f>IFERROR(__xludf.DUMMYFUNCTION("""COMPUTED_VALUE"""),"")</f>
        <v/>
      </c>
      <c r="F224" s="39">
        <f>IFERROR(__xludf.DUMMYFUNCTION("""COMPUTED_VALUE"""),224.0)</f>
        <v>224</v>
      </c>
      <c r="G224" s="39">
        <f>IFERROR(__xludf.DUMMYFUNCTION("""COMPUTED_VALUE"""),1.0)</f>
        <v>1</v>
      </c>
      <c r="H224" s="39">
        <f>IFERROR(__xludf.DUMMYFUNCTION("""COMPUTED_VALUE"""),11.0)</f>
        <v>11</v>
      </c>
      <c r="I224" s="39" t="str">
        <f>IFERROR(__xludf.DUMMYFUNCTION("""COMPUTED_VALUE"""),"")</f>
        <v/>
      </c>
      <c r="J224" s="39" t="str">
        <f>IFERROR(__xludf.DUMMYFUNCTION("""COMPUTED_VALUE"""),"")</f>
        <v/>
      </c>
      <c r="K224" s="39" t="b">
        <f>IFERROR(__xludf.DUMMYFUNCTION("""COMPUTED_VALUE"""),TRUE)</f>
        <v>1</v>
      </c>
      <c r="L224" s="37" t="str">
        <f>IFERROR(__xludf.DUMMYFUNCTION("""COMPUTED_VALUE"""),"")</f>
        <v/>
      </c>
      <c r="M224" s="37" t="str">
        <f>IFERROR(__xludf.DUMMYFUNCTION("""COMPUTED_VALUE"""),"")</f>
        <v/>
      </c>
      <c r="N224" s="40" t="str">
        <f>IFERROR(__xludf.DUMMYFUNCTION("""COMPUTED_VALUE"""),"")</f>
        <v/>
      </c>
      <c r="O224" s="39" t="str">
        <f>IFERROR(__xludf.DUMMYFUNCTION("""COMPUTED_VALUE"""),"")</f>
        <v/>
      </c>
      <c r="P224" s="39" t="str">
        <f>IFERROR(__xludf.DUMMYFUNCTION("""COMPUTED_VALUE"""),"")</f>
        <v/>
      </c>
      <c r="Q224" s="39" t="str">
        <f>IFERROR(__xludf.DUMMYFUNCTION("""COMPUTED_VALUE"""),"")</f>
        <v/>
      </c>
      <c r="R224" s="39" t="str">
        <f>IFERROR(__xludf.DUMMYFUNCTION("""COMPUTED_VALUE"""),"")</f>
        <v/>
      </c>
      <c r="S224" s="39" t="str">
        <f>IFERROR(__xludf.DUMMYFUNCTION("""COMPUTED_VALUE"""),"")</f>
        <v/>
      </c>
      <c r="T224" s="39" t="str">
        <f>IFERROR(__xludf.DUMMYFUNCTION("""COMPUTED_VALUE"""),"")</f>
        <v/>
      </c>
      <c r="U224" s="39" t="str">
        <f>IFERROR(__xludf.DUMMYFUNCTION("""COMPUTED_VALUE"""),"")</f>
        <v/>
      </c>
      <c r="V224" s="39" t="str">
        <f>IFERROR(__xludf.DUMMYFUNCTION("""COMPUTED_VALUE"""),"")</f>
        <v/>
      </c>
      <c r="W224" s="39" t="str">
        <f>IFERROR(__xludf.DUMMYFUNCTION("""COMPUTED_VALUE"""),"")</f>
        <v/>
      </c>
      <c r="X224" s="39" t="str">
        <f>IFERROR(__xludf.DUMMYFUNCTION("""COMPUTED_VALUE"""),"aspirator_p")</f>
        <v>aspirator_p</v>
      </c>
      <c r="Y224" s="39" t="str">
        <f>IFERROR(__xludf.DUMMYFUNCTION("""COMPUTED_VALUE"""),"Yes")</f>
        <v>Yes</v>
      </c>
      <c r="Z224" s="39" t="str">
        <f>IFERROR(__xludf.DUMMYFUNCTION("""COMPUTED_VALUE"""),"yes1_no0")</f>
        <v>yes1_no0</v>
      </c>
      <c r="AA224" s="39" t="str">
        <f>IFERROR(__xludf.DUMMYFUNCTION("""COMPUTED_VALUE"""),"yes1no00000")</f>
        <v>yes1no00000</v>
      </c>
      <c r="AB224" s="39" t="str">
        <f>IFERROR(__xludf.DUMMYFUNCTION("""COMPUTED_VALUE"""),"INTEGER_ZERO_OR_POSITIVE")</f>
        <v>INTEGER_ZERO_OR_POSITIVE</v>
      </c>
      <c r="AC224" s="39" t="str">
        <f>IFERROR(__xludf.DUMMYFUNCTION("""COMPUTED_VALUE"""),"")</f>
        <v/>
      </c>
      <c r="AD224" s="39" t="str">
        <f>IFERROR(__xludf.DUMMYFUNCTION("""COMPUTED_VALUE"""),"INTEGER_ZERO_OR_POSITIVE")</f>
        <v>INTEGER_ZERO_OR_POSITIVE</v>
      </c>
      <c r="AE224" s="39" t="str">
        <f>IFERROR(__xludf.DUMMYFUNCTION("""COMPUTED_VALUE"""),"SUM")</f>
        <v>SUM</v>
      </c>
      <c r="AF224" s="39" t="b">
        <f>IFERROR(__xludf.DUMMYFUNCTION("""COMPUTED_VALUE"""),TRUE)</f>
        <v>1</v>
      </c>
      <c r="AG224" s="39" t="str">
        <f>IFERROR(__xludf.DUMMYFUNCTION("""COMPUTED_VALUE"""),"")</f>
        <v/>
      </c>
      <c r="AH224" s="39"/>
      <c r="AI224" s="39"/>
      <c r="AJ224" s="39"/>
      <c r="AK224" s="39"/>
      <c r="AL224" s="39"/>
      <c r="AM224" s="39"/>
      <c r="AN224" s="39"/>
    </row>
    <row r="225" outlineLevel="1">
      <c r="A225" s="39" t="str">
        <f>IFERROR(__xludf.DUMMYFUNCTION("""COMPUTED_VALUE"""),"end_group")</f>
        <v>end_group</v>
      </c>
      <c r="B225" s="39" t="str">
        <f>IFERROR(__xludf.DUMMYFUNCTION("""COMPUTED_VALUE"""),"")</f>
        <v/>
      </c>
      <c r="C225" s="39" t="str">
        <f>IFERROR(__xludf.DUMMYFUNCTION("""COMPUTED_VALUE"""),"")</f>
        <v/>
      </c>
      <c r="D225" s="39" t="str">
        <f>IFERROR(__xludf.DUMMYFUNCTION("""COMPUTED_VALUE"""),"")</f>
        <v/>
      </c>
      <c r="E225" s="39" t="str">
        <f>IFERROR(__xludf.DUMMYFUNCTION("""COMPUTED_VALUE"""),"")</f>
        <v/>
      </c>
      <c r="F225" s="39">
        <f>IFERROR(__xludf.DUMMYFUNCTION("""COMPUTED_VALUE"""),225.0)</f>
        <v>225</v>
      </c>
      <c r="G225" s="39" t="str">
        <f>IFERROR(__xludf.DUMMYFUNCTION("""COMPUTED_VALUE"""),"")</f>
        <v/>
      </c>
      <c r="H225" s="39" t="str">
        <f>IFERROR(__xludf.DUMMYFUNCTION("""COMPUTED_VALUE"""),"")</f>
        <v/>
      </c>
      <c r="I225" s="39" t="str">
        <f>IFERROR(__xludf.DUMMYFUNCTION("""COMPUTED_VALUE"""),"")</f>
        <v/>
      </c>
      <c r="J225" s="39" t="str">
        <f>IFERROR(__xludf.DUMMYFUNCTION("""COMPUTED_VALUE"""),"")</f>
        <v/>
      </c>
      <c r="K225" s="39" t="str">
        <f>IFERROR(__xludf.DUMMYFUNCTION("""COMPUTED_VALUE"""),"")</f>
        <v/>
      </c>
      <c r="L225" s="37" t="str">
        <f>IFERROR(__xludf.DUMMYFUNCTION("""COMPUTED_VALUE"""),"")</f>
        <v/>
      </c>
      <c r="M225" s="37" t="str">
        <f>IFERROR(__xludf.DUMMYFUNCTION("""COMPUTED_VALUE"""),"")</f>
        <v/>
      </c>
      <c r="N225" s="40" t="str">
        <f>IFERROR(__xludf.DUMMYFUNCTION("""COMPUTED_VALUE"""),"")</f>
        <v/>
      </c>
      <c r="O225" s="39" t="str">
        <f>IFERROR(__xludf.DUMMYFUNCTION("""COMPUTED_VALUE"""),"")</f>
        <v/>
      </c>
      <c r="P225" s="39" t="str">
        <f>IFERROR(__xludf.DUMMYFUNCTION("""COMPUTED_VALUE"""),"")</f>
        <v/>
      </c>
      <c r="Q225" s="39" t="str">
        <f>IFERROR(__xludf.DUMMYFUNCTION("""COMPUTED_VALUE"""),"")</f>
        <v/>
      </c>
      <c r="R225" s="39" t="str">
        <f>IFERROR(__xludf.DUMMYFUNCTION("""COMPUTED_VALUE"""),"")</f>
        <v/>
      </c>
      <c r="S225" s="39" t="str">
        <f>IFERROR(__xludf.DUMMYFUNCTION("""COMPUTED_VALUE"""),"")</f>
        <v/>
      </c>
      <c r="T225" s="39" t="str">
        <f>IFERROR(__xludf.DUMMYFUNCTION("""COMPUTED_VALUE"""),"")</f>
        <v/>
      </c>
      <c r="U225" s="39" t="str">
        <f>IFERROR(__xludf.DUMMYFUNCTION("""COMPUTED_VALUE"""),"")</f>
        <v/>
      </c>
      <c r="V225" s="39" t="str">
        <f>IFERROR(__xludf.DUMMYFUNCTION("""COMPUTED_VALUE"""),"")</f>
        <v/>
      </c>
      <c r="W225" s="39" t="str">
        <f>IFERROR(__xludf.DUMMYFUNCTION("""COMPUTED_VALUE"""),"")</f>
        <v/>
      </c>
      <c r="X225" s="39" t="str">
        <f>IFERROR(__xludf.DUMMYFUNCTION("""COMPUTED_VALUE"""),"")</f>
        <v/>
      </c>
      <c r="Y225" s="39" t="str">
        <f>IFERROR(__xludf.DUMMYFUNCTION("""COMPUTED_VALUE"""),"No")</f>
        <v>No</v>
      </c>
      <c r="Z225" s="39" t="str">
        <f>IFERROR(__xludf.DUMMYFUNCTION("""COMPUTED_VALUE"""),"")</f>
        <v/>
      </c>
      <c r="AA225" s="39" t="str">
        <f>IFERROR(__xludf.DUMMYFUNCTION("""COMPUTED_VALUE"""),"")</f>
        <v/>
      </c>
      <c r="AB225" s="39" t="str">
        <f>IFERROR(__xludf.DUMMYFUNCTION("""COMPUTED_VALUE"""),"")</f>
        <v/>
      </c>
      <c r="AC225" s="39" t="str">
        <f>IFERROR(__xludf.DUMMYFUNCTION("""COMPUTED_VALUE"""),"")</f>
        <v/>
      </c>
      <c r="AD225" s="39" t="str">
        <f>IFERROR(__xludf.DUMMYFUNCTION("""COMPUTED_VALUE"""),"")</f>
        <v/>
      </c>
      <c r="AE225" s="39" t="str">
        <f>IFERROR(__xludf.DUMMYFUNCTION("""COMPUTED_VALUE"""),"")</f>
        <v/>
      </c>
      <c r="AF225" s="39" t="str">
        <f>IFERROR(__xludf.DUMMYFUNCTION("""COMPUTED_VALUE"""),"")</f>
        <v/>
      </c>
      <c r="AG225" s="39" t="str">
        <f>IFERROR(__xludf.DUMMYFUNCTION("""COMPUTED_VALUE"""),"")</f>
        <v/>
      </c>
      <c r="AH225" s="39"/>
      <c r="AI225" s="39"/>
      <c r="AJ225" s="39"/>
      <c r="AK225" s="39"/>
      <c r="AL225" s="39"/>
      <c r="AM225" s="39"/>
      <c r="AN225" s="39"/>
    </row>
    <row r="226" outlineLevel="1">
      <c r="A226" s="39" t="str">
        <f>IFERROR(__xludf.DUMMYFUNCTION("""COMPUTED_VALUE"""),"select_one yes1_no0")</f>
        <v>select_one yes1_no0</v>
      </c>
      <c r="B226" s="39" t="str">
        <f>IFERROR(__xludf.DUMMYFUNCTION("""COMPUTED_VALUE"""),"SterilGlove")</f>
        <v>SterilGlove</v>
      </c>
      <c r="C226" s="39" t="str">
        <f>IFERROR(__xludf.DUMMYFUNCTION("""COMPUTED_VALUE"""),"10. Availability of at the least 10 pairs of sterile gloves")</f>
        <v>10. Availability of at the least 10 pairs of sterile gloves</v>
      </c>
      <c r="D226" s="39" t="str">
        <f>IFERROR(__xludf.DUMMYFUNCTION("""COMPUTED_VALUE"""),"")</f>
        <v/>
      </c>
      <c r="E226" s="39" t="str">
        <f>IFERROR(__xludf.DUMMYFUNCTION("""COMPUTED_VALUE"""),"")</f>
        <v/>
      </c>
      <c r="F226" s="39">
        <f>IFERROR(__xludf.DUMMYFUNCTION("""COMPUTED_VALUE"""),226.0)</f>
        <v>226</v>
      </c>
      <c r="G226" s="39">
        <f>IFERROR(__xludf.DUMMYFUNCTION("""COMPUTED_VALUE"""),1.0)</f>
        <v>1</v>
      </c>
      <c r="H226" s="39">
        <f>IFERROR(__xludf.DUMMYFUNCTION("""COMPUTED_VALUE"""),11.0)</f>
        <v>11</v>
      </c>
      <c r="I226" s="39" t="str">
        <f>IFERROR(__xludf.DUMMYFUNCTION("""COMPUTED_VALUE"""),"")</f>
        <v/>
      </c>
      <c r="J226" s="39" t="str">
        <f>IFERROR(__xludf.DUMMYFUNCTION("""COMPUTED_VALUE"""),"")</f>
        <v/>
      </c>
      <c r="K226" s="39" t="b">
        <f>IFERROR(__xludf.DUMMYFUNCTION("""COMPUTED_VALUE"""),TRUE)</f>
        <v>1</v>
      </c>
      <c r="L226" s="37" t="str">
        <f>IFERROR(__xludf.DUMMYFUNCTION("""COMPUTED_VALUE"""),"")</f>
        <v/>
      </c>
      <c r="M226" s="37" t="str">
        <f>IFERROR(__xludf.DUMMYFUNCTION("""COMPUTED_VALUE"""),"")</f>
        <v/>
      </c>
      <c r="N226" s="40" t="str">
        <f>IFERROR(__xludf.DUMMYFUNCTION("""COMPUTED_VALUE"""),"")</f>
        <v/>
      </c>
      <c r="O226" s="39" t="str">
        <f>IFERROR(__xludf.DUMMYFUNCTION("""COMPUTED_VALUE"""),"")</f>
        <v/>
      </c>
      <c r="P226" s="39" t="str">
        <f>IFERROR(__xludf.DUMMYFUNCTION("""COMPUTED_VALUE"""),"")</f>
        <v/>
      </c>
      <c r="Q226" s="39" t="str">
        <f>IFERROR(__xludf.DUMMYFUNCTION("""COMPUTED_VALUE"""),"")</f>
        <v/>
      </c>
      <c r="R226" s="39" t="str">
        <f>IFERROR(__xludf.DUMMYFUNCTION("""COMPUTED_VALUE"""),"")</f>
        <v/>
      </c>
      <c r="S226" s="39" t="str">
        <f>IFERROR(__xludf.DUMMYFUNCTION("""COMPUTED_VALUE"""),"")</f>
        <v/>
      </c>
      <c r="T226" s="39" t="str">
        <f>IFERROR(__xludf.DUMMYFUNCTION("""COMPUTED_VALUE"""),"")</f>
        <v/>
      </c>
      <c r="U226" s="39" t="str">
        <f>IFERROR(__xludf.DUMMYFUNCTION("""COMPUTED_VALUE"""),"")</f>
        <v/>
      </c>
      <c r="V226" s="39" t="str">
        <f>IFERROR(__xludf.DUMMYFUNCTION("""COMPUTED_VALUE"""),"")</f>
        <v/>
      </c>
      <c r="W226" s="39" t="str">
        <f>IFERROR(__xludf.DUMMYFUNCTION("""COMPUTED_VALUE"""),"")</f>
        <v/>
      </c>
      <c r="X226" s="39" t="str">
        <f>IFERROR(__xludf.DUMMYFUNCTION("""COMPUTED_VALUE"""),"availabilit")</f>
        <v>availabilit</v>
      </c>
      <c r="Y226" s="39" t="str">
        <f>IFERROR(__xludf.DUMMYFUNCTION("""COMPUTED_VALUE"""),"Yes")</f>
        <v>Yes</v>
      </c>
      <c r="Z226" s="39" t="str">
        <f>IFERROR(__xludf.DUMMYFUNCTION("""COMPUTED_VALUE"""),"yes1_no0")</f>
        <v>yes1_no0</v>
      </c>
      <c r="AA226" s="39" t="str">
        <f>IFERROR(__xludf.DUMMYFUNCTION("""COMPUTED_VALUE"""),"yes1no00000")</f>
        <v>yes1no00000</v>
      </c>
      <c r="AB226" s="39" t="str">
        <f>IFERROR(__xludf.DUMMYFUNCTION("""COMPUTED_VALUE"""),"INTEGER_ZERO_OR_POSITIVE")</f>
        <v>INTEGER_ZERO_OR_POSITIVE</v>
      </c>
      <c r="AC226" s="39" t="str">
        <f>IFERROR(__xludf.DUMMYFUNCTION("""COMPUTED_VALUE"""),"")</f>
        <v/>
      </c>
      <c r="AD226" s="39" t="str">
        <f>IFERROR(__xludf.DUMMYFUNCTION("""COMPUTED_VALUE"""),"INTEGER_ZERO_OR_POSITIVE")</f>
        <v>INTEGER_ZERO_OR_POSITIVE</v>
      </c>
      <c r="AE226" s="39" t="str">
        <f>IFERROR(__xludf.DUMMYFUNCTION("""COMPUTED_VALUE"""),"SUM")</f>
        <v>SUM</v>
      </c>
      <c r="AF226" s="39" t="b">
        <f>IFERROR(__xludf.DUMMYFUNCTION("""COMPUTED_VALUE"""),TRUE)</f>
        <v>1</v>
      </c>
      <c r="AG226" s="39" t="str">
        <f>IFERROR(__xludf.DUMMYFUNCTION("""COMPUTED_VALUE"""),"")</f>
        <v/>
      </c>
      <c r="AH226" s="39"/>
      <c r="AI226" s="39"/>
      <c r="AJ226" s="39"/>
      <c r="AK226" s="39"/>
      <c r="AL226" s="39"/>
      <c r="AM226" s="39"/>
      <c r="AN226" s="39"/>
    </row>
    <row r="227" outlineLevel="1">
      <c r="A227" s="39" t="str">
        <f>IFERROR(__xludf.DUMMYFUNCTION("""COMPUTED_VALUE"""),"select_one yes1_no0")</f>
        <v>select_one yes1_no0</v>
      </c>
      <c r="B227" s="39" t="str">
        <f>IFERROR(__xludf.DUMMYFUNCTION("""COMPUTED_VALUE"""),"SterilObsBx")</f>
        <v>SterilObsBx</v>
      </c>
      <c r="C227" s="39" t="str">
        <f>IFERROR(__xludf.DUMMYFUNCTION("""COMPUTED_VALUE"""),"11. Availability of at the least 2 sterilized obstetrical boxes")</f>
        <v>11. Availability of at the least 2 sterilized obstetrical boxes</v>
      </c>
      <c r="D227" s="39" t="str">
        <f>IFERROR(__xludf.DUMMYFUNCTION("""COMPUTED_VALUE"""),"")</f>
        <v/>
      </c>
      <c r="E227" s="39" t="str">
        <f>IFERROR(__xludf.DUMMYFUNCTION("""COMPUTED_VALUE"""),"")</f>
        <v/>
      </c>
      <c r="F227" s="39">
        <f>IFERROR(__xludf.DUMMYFUNCTION("""COMPUTED_VALUE"""),227.0)</f>
        <v>227</v>
      </c>
      <c r="G227" s="39">
        <f>IFERROR(__xludf.DUMMYFUNCTION("""COMPUTED_VALUE"""),1.0)</f>
        <v>1</v>
      </c>
      <c r="H227" s="39">
        <f>IFERROR(__xludf.DUMMYFUNCTION("""COMPUTED_VALUE"""),11.0)</f>
        <v>11</v>
      </c>
      <c r="I227" s="39" t="str">
        <f>IFERROR(__xludf.DUMMYFUNCTION("""COMPUTED_VALUE"""),"Content at the least 1 pair of scissors, 2 pliers and one needle holder")</f>
        <v>Content at the least 1 pair of scissors, 2 pliers and one needle holder</v>
      </c>
      <c r="J227" s="39" t="str">
        <f>IFERROR(__xludf.DUMMYFUNCTION("""COMPUTED_VALUE"""),"")</f>
        <v/>
      </c>
      <c r="K227" s="39" t="b">
        <f>IFERROR(__xludf.DUMMYFUNCTION("""COMPUTED_VALUE"""),TRUE)</f>
        <v>1</v>
      </c>
      <c r="L227" s="37" t="str">
        <f>IFERROR(__xludf.DUMMYFUNCTION("""COMPUTED_VALUE"""),"")</f>
        <v/>
      </c>
      <c r="M227" s="37" t="str">
        <f>IFERROR(__xludf.DUMMYFUNCTION("""COMPUTED_VALUE"""),"")</f>
        <v/>
      </c>
      <c r="N227" s="40" t="str">
        <f>IFERROR(__xludf.DUMMYFUNCTION("""COMPUTED_VALUE"""),"")</f>
        <v/>
      </c>
      <c r="O227" s="39" t="str">
        <f>IFERROR(__xludf.DUMMYFUNCTION("""COMPUTED_VALUE"""),"")</f>
        <v/>
      </c>
      <c r="P227" s="39" t="str">
        <f>IFERROR(__xludf.DUMMYFUNCTION("""COMPUTED_VALUE"""),"")</f>
        <v/>
      </c>
      <c r="Q227" s="39" t="str">
        <f>IFERROR(__xludf.DUMMYFUNCTION("""COMPUTED_VALUE"""),"")</f>
        <v/>
      </c>
      <c r="R227" s="39" t="str">
        <f>IFERROR(__xludf.DUMMYFUNCTION("""COMPUTED_VALUE"""),"")</f>
        <v/>
      </c>
      <c r="S227" s="39" t="str">
        <f>IFERROR(__xludf.DUMMYFUNCTION("""COMPUTED_VALUE"""),"")</f>
        <v/>
      </c>
      <c r="T227" s="39" t="str">
        <f>IFERROR(__xludf.DUMMYFUNCTION("""COMPUTED_VALUE"""),"")</f>
        <v/>
      </c>
      <c r="U227" s="39" t="str">
        <f>IFERROR(__xludf.DUMMYFUNCTION("""COMPUTED_VALUE"""),"")</f>
        <v/>
      </c>
      <c r="V227" s="39" t="str">
        <f>IFERROR(__xludf.DUMMYFUNCTION("""COMPUTED_VALUE"""),"")</f>
        <v/>
      </c>
      <c r="W227" s="39" t="str">
        <f>IFERROR(__xludf.DUMMYFUNCTION("""COMPUTED_VALUE"""),"")</f>
        <v/>
      </c>
      <c r="X227" s="39" t="str">
        <f>IFERROR(__xludf.DUMMYFUNCTION("""COMPUTED_VALUE"""),"availabilit")</f>
        <v>availabilit</v>
      </c>
      <c r="Y227" s="39" t="str">
        <f>IFERROR(__xludf.DUMMYFUNCTION("""COMPUTED_VALUE"""),"Yes")</f>
        <v>Yes</v>
      </c>
      <c r="Z227" s="39" t="str">
        <f>IFERROR(__xludf.DUMMYFUNCTION("""COMPUTED_VALUE"""),"yes1_no0")</f>
        <v>yes1_no0</v>
      </c>
      <c r="AA227" s="39" t="str">
        <f>IFERROR(__xludf.DUMMYFUNCTION("""COMPUTED_VALUE"""),"yes1no00000")</f>
        <v>yes1no00000</v>
      </c>
      <c r="AB227" s="39" t="str">
        <f>IFERROR(__xludf.DUMMYFUNCTION("""COMPUTED_VALUE"""),"INTEGER_ZERO_OR_POSITIVE")</f>
        <v>INTEGER_ZERO_OR_POSITIVE</v>
      </c>
      <c r="AC227" s="39" t="str">
        <f>IFERROR(__xludf.DUMMYFUNCTION("""COMPUTED_VALUE"""),"")</f>
        <v/>
      </c>
      <c r="AD227" s="39" t="str">
        <f>IFERROR(__xludf.DUMMYFUNCTION("""COMPUTED_VALUE"""),"INTEGER_ZERO_OR_POSITIVE")</f>
        <v>INTEGER_ZERO_OR_POSITIVE</v>
      </c>
      <c r="AE227" s="39" t="str">
        <f>IFERROR(__xludf.DUMMYFUNCTION("""COMPUTED_VALUE"""),"SUM")</f>
        <v>SUM</v>
      </c>
      <c r="AF227" s="39" t="b">
        <f>IFERROR(__xludf.DUMMYFUNCTION("""COMPUTED_VALUE"""),TRUE)</f>
        <v>1</v>
      </c>
      <c r="AG227" s="39" t="str">
        <f>IFERROR(__xludf.DUMMYFUNCTION("""COMPUTED_VALUE"""),"")</f>
        <v/>
      </c>
      <c r="AH227" s="39"/>
      <c r="AI227" s="39"/>
      <c r="AJ227" s="39"/>
      <c r="AK227" s="39"/>
      <c r="AL227" s="39"/>
      <c r="AM227" s="39"/>
      <c r="AN227" s="39"/>
    </row>
    <row r="228" outlineLevel="1">
      <c r="A228" s="39" t="str">
        <f>IFERROR(__xludf.DUMMYFUNCTION("""COMPUTED_VALUE"""),"select_one yes1_no0")</f>
        <v>select_one yes1_no0</v>
      </c>
      <c r="B228" s="39" t="str">
        <f>IFERROR(__xludf.DUMMYFUNCTION("""COMPUTED_VALUE"""),"EpisiotoBox")</f>
        <v>EpisiotoBox</v>
      </c>
      <c r="C228" s="39" t="str">
        <f>IFERROR(__xludf.DUMMYFUNCTION("""COMPUTED_VALUE"""),"12. Availability of at the least one episiotomy box")</f>
        <v>12. Availability of at the least one episiotomy box</v>
      </c>
      <c r="D228" s="39" t="str">
        <f>IFERROR(__xludf.DUMMYFUNCTION("""COMPUTED_VALUE"""),"")</f>
        <v/>
      </c>
      <c r="E228" s="39" t="str">
        <f>IFERROR(__xludf.DUMMYFUNCTION("""COMPUTED_VALUE"""),"")</f>
        <v/>
      </c>
      <c r="F228" s="39">
        <f>IFERROR(__xludf.DUMMYFUNCTION("""COMPUTED_VALUE"""),228.0)</f>
        <v>228</v>
      </c>
      <c r="G228" s="39">
        <f>IFERROR(__xludf.DUMMYFUNCTION("""COMPUTED_VALUE"""),1.0)</f>
        <v>1</v>
      </c>
      <c r="H228" s="39">
        <f>IFERROR(__xludf.DUMMYFUNCTION("""COMPUTED_VALUE"""),11.0)</f>
        <v>11</v>
      </c>
      <c r="I228" s="39" t="str">
        <f>IFERROR(__xludf.DUMMYFUNCTION("""COMPUTED_VALUE"""),"One sterilized box with needle holder, needles, 1 anatomical plier and 1 surgical plier
Catgut and nylon sutures; antiseptic, local anesthetics, sterile swaps")</f>
        <v>One sterilized box with needle holder, needles, 1 anatomical plier and 1 surgical plier
Catgut and nylon sutures; antiseptic, local anesthetics, sterile swaps</v>
      </c>
      <c r="J228" s="39" t="str">
        <f>IFERROR(__xludf.DUMMYFUNCTION("""COMPUTED_VALUE"""),"")</f>
        <v/>
      </c>
      <c r="K228" s="39" t="b">
        <f>IFERROR(__xludf.DUMMYFUNCTION("""COMPUTED_VALUE"""),TRUE)</f>
        <v>1</v>
      </c>
      <c r="L228" s="37" t="str">
        <f>IFERROR(__xludf.DUMMYFUNCTION("""COMPUTED_VALUE"""),"")</f>
        <v/>
      </c>
      <c r="M228" s="37" t="str">
        <f>IFERROR(__xludf.DUMMYFUNCTION("""COMPUTED_VALUE"""),"")</f>
        <v/>
      </c>
      <c r="N228" s="40" t="str">
        <f>IFERROR(__xludf.DUMMYFUNCTION("""COMPUTED_VALUE"""),"")</f>
        <v/>
      </c>
      <c r="O228" s="39" t="str">
        <f>IFERROR(__xludf.DUMMYFUNCTION("""COMPUTED_VALUE"""),"")</f>
        <v/>
      </c>
      <c r="P228" s="39" t="str">
        <f>IFERROR(__xludf.DUMMYFUNCTION("""COMPUTED_VALUE"""),"")</f>
        <v/>
      </c>
      <c r="Q228" s="39" t="str">
        <f>IFERROR(__xludf.DUMMYFUNCTION("""COMPUTED_VALUE"""),"")</f>
        <v/>
      </c>
      <c r="R228" s="39" t="str">
        <f>IFERROR(__xludf.DUMMYFUNCTION("""COMPUTED_VALUE"""),"")</f>
        <v/>
      </c>
      <c r="S228" s="39" t="str">
        <f>IFERROR(__xludf.DUMMYFUNCTION("""COMPUTED_VALUE"""),"")</f>
        <v/>
      </c>
      <c r="T228" s="39" t="str">
        <f>IFERROR(__xludf.DUMMYFUNCTION("""COMPUTED_VALUE"""),"")</f>
        <v/>
      </c>
      <c r="U228" s="39" t="str">
        <f>IFERROR(__xludf.DUMMYFUNCTION("""COMPUTED_VALUE"""),"")</f>
        <v/>
      </c>
      <c r="V228" s="39" t="str">
        <f>IFERROR(__xludf.DUMMYFUNCTION("""COMPUTED_VALUE"""),"")</f>
        <v/>
      </c>
      <c r="W228" s="39" t="str">
        <f>IFERROR(__xludf.DUMMYFUNCTION("""COMPUTED_VALUE"""),"")</f>
        <v/>
      </c>
      <c r="X228" s="39" t="str">
        <f>IFERROR(__xludf.DUMMYFUNCTION("""COMPUTED_VALUE"""),"availabilit")</f>
        <v>availabilit</v>
      </c>
      <c r="Y228" s="39" t="str">
        <f>IFERROR(__xludf.DUMMYFUNCTION("""COMPUTED_VALUE"""),"Yes")</f>
        <v>Yes</v>
      </c>
      <c r="Z228" s="39" t="str">
        <f>IFERROR(__xludf.DUMMYFUNCTION("""COMPUTED_VALUE"""),"yes1_no0")</f>
        <v>yes1_no0</v>
      </c>
      <c r="AA228" s="39" t="str">
        <f>IFERROR(__xludf.DUMMYFUNCTION("""COMPUTED_VALUE"""),"yes1no00000")</f>
        <v>yes1no00000</v>
      </c>
      <c r="AB228" s="39" t="str">
        <f>IFERROR(__xludf.DUMMYFUNCTION("""COMPUTED_VALUE"""),"INTEGER_ZERO_OR_POSITIVE")</f>
        <v>INTEGER_ZERO_OR_POSITIVE</v>
      </c>
      <c r="AC228" s="39" t="str">
        <f>IFERROR(__xludf.DUMMYFUNCTION("""COMPUTED_VALUE"""),"")</f>
        <v/>
      </c>
      <c r="AD228" s="39" t="str">
        <f>IFERROR(__xludf.DUMMYFUNCTION("""COMPUTED_VALUE"""),"INTEGER_ZERO_OR_POSITIVE")</f>
        <v>INTEGER_ZERO_OR_POSITIVE</v>
      </c>
      <c r="AE228" s="39" t="str">
        <f>IFERROR(__xludf.DUMMYFUNCTION("""COMPUTED_VALUE"""),"SUM")</f>
        <v>SUM</v>
      </c>
      <c r="AF228" s="39" t="b">
        <f>IFERROR(__xludf.DUMMYFUNCTION("""COMPUTED_VALUE"""),TRUE)</f>
        <v>1</v>
      </c>
      <c r="AG228" s="39" t="str">
        <f>IFERROR(__xludf.DUMMYFUNCTION("""COMPUTED_VALUE"""),"")</f>
        <v/>
      </c>
      <c r="AH228" s="39"/>
      <c r="AI228" s="39"/>
      <c r="AJ228" s="39"/>
      <c r="AK228" s="39"/>
      <c r="AL228" s="39"/>
      <c r="AM228" s="39"/>
      <c r="AN228" s="39"/>
    </row>
    <row r="229">
      <c r="A229" s="39" t="str">
        <f>IFERROR(__xludf.DUMMYFUNCTION("""COMPUTED_VALUE"""),"select_one yes1_no0")</f>
        <v>select_one yes1_no0</v>
      </c>
      <c r="B229" s="39" t="str">
        <f>IFERROR(__xludf.DUMMYFUNCTION("""COMPUTED_VALUE"""),"DelivrTable")</f>
        <v>DelivrTable</v>
      </c>
      <c r="C229" s="39" t="str">
        <f>IFERROR(__xludf.DUMMYFUNCTION("""COMPUTED_VALUE"""),"13. Delivery table in good state")</f>
        <v>13. Delivery table in good state</v>
      </c>
      <c r="D229" s="39" t="str">
        <f>IFERROR(__xludf.DUMMYFUNCTION("""COMPUTED_VALUE"""),"")</f>
        <v/>
      </c>
      <c r="E229" s="39" t="str">
        <f>IFERROR(__xludf.DUMMYFUNCTION("""COMPUTED_VALUE"""),"")</f>
        <v/>
      </c>
      <c r="F229" s="39">
        <f>IFERROR(__xludf.DUMMYFUNCTION("""COMPUTED_VALUE"""),229.0)</f>
        <v>229</v>
      </c>
      <c r="G229" s="39">
        <f>IFERROR(__xludf.DUMMYFUNCTION("""COMPUTED_VALUE"""),1.0)</f>
        <v>1</v>
      </c>
      <c r="H229" s="39">
        <f>IFERROR(__xludf.DUMMYFUNCTION("""COMPUTED_VALUE"""),11.0)</f>
        <v>11</v>
      </c>
      <c r="I229" s="39" t="str">
        <f>IFERROR(__xludf.DUMMYFUNCTION("""COMPUTED_VALUE"""),"Table in two parts with removable non-torn plasticized mattress and two functional leg supports")</f>
        <v>Table in two parts with removable non-torn plasticized mattress and two functional leg supports</v>
      </c>
      <c r="J229" s="39" t="str">
        <f>IFERROR(__xludf.DUMMYFUNCTION("""COMPUTED_VALUE"""),"")</f>
        <v/>
      </c>
      <c r="K229" s="39" t="b">
        <f>IFERROR(__xludf.DUMMYFUNCTION("""COMPUTED_VALUE"""),TRUE)</f>
        <v>1</v>
      </c>
      <c r="L229" s="37" t="str">
        <f>IFERROR(__xludf.DUMMYFUNCTION("""COMPUTED_VALUE"""),"")</f>
        <v/>
      </c>
      <c r="M229" s="37" t="str">
        <f>IFERROR(__xludf.DUMMYFUNCTION("""COMPUTED_VALUE"""),"")</f>
        <v/>
      </c>
      <c r="N229" s="40" t="str">
        <f>IFERROR(__xludf.DUMMYFUNCTION("""COMPUTED_VALUE"""),"")</f>
        <v/>
      </c>
      <c r="O229" s="39" t="str">
        <f>IFERROR(__xludf.DUMMYFUNCTION("""COMPUTED_VALUE"""),"")</f>
        <v/>
      </c>
      <c r="P229" s="39" t="str">
        <f>IFERROR(__xludf.DUMMYFUNCTION("""COMPUTED_VALUE"""),"")</f>
        <v/>
      </c>
      <c r="Q229" s="39" t="str">
        <f>IFERROR(__xludf.DUMMYFUNCTION("""COMPUTED_VALUE"""),"")</f>
        <v/>
      </c>
      <c r="R229" s="39" t="str">
        <f>IFERROR(__xludf.DUMMYFUNCTION("""COMPUTED_VALUE"""),"")</f>
        <v/>
      </c>
      <c r="S229" s="39" t="str">
        <f>IFERROR(__xludf.DUMMYFUNCTION("""COMPUTED_VALUE"""),"")</f>
        <v/>
      </c>
      <c r="T229" s="39" t="str">
        <f>IFERROR(__xludf.DUMMYFUNCTION("""COMPUTED_VALUE"""),"")</f>
        <v/>
      </c>
      <c r="U229" s="39" t="str">
        <f>IFERROR(__xludf.DUMMYFUNCTION("""COMPUTED_VALUE"""),"")</f>
        <v/>
      </c>
      <c r="V229" s="39" t="str">
        <f>IFERROR(__xludf.DUMMYFUNCTION("""COMPUTED_VALUE"""),"")</f>
        <v/>
      </c>
      <c r="W229" s="39" t="str">
        <f>IFERROR(__xludf.DUMMYFUNCTION("""COMPUTED_VALUE"""),"")</f>
        <v/>
      </c>
      <c r="X229" s="39" t="str">
        <f>IFERROR(__xludf.DUMMYFUNCTION("""COMPUTED_VALUE"""),"delivery_ta")</f>
        <v>delivery_ta</v>
      </c>
      <c r="Y229" s="39" t="str">
        <f>IFERROR(__xludf.DUMMYFUNCTION("""COMPUTED_VALUE"""),"Yes")</f>
        <v>Yes</v>
      </c>
      <c r="Z229" s="39" t="str">
        <f>IFERROR(__xludf.DUMMYFUNCTION("""COMPUTED_VALUE"""),"yes1_no0")</f>
        <v>yes1_no0</v>
      </c>
      <c r="AA229" s="39" t="str">
        <f>IFERROR(__xludf.DUMMYFUNCTION("""COMPUTED_VALUE"""),"yes1no00000")</f>
        <v>yes1no00000</v>
      </c>
      <c r="AB229" s="39" t="str">
        <f>IFERROR(__xludf.DUMMYFUNCTION("""COMPUTED_VALUE"""),"INTEGER_ZERO_OR_POSITIVE")</f>
        <v>INTEGER_ZERO_OR_POSITIVE</v>
      </c>
      <c r="AC229" s="39" t="str">
        <f>IFERROR(__xludf.DUMMYFUNCTION("""COMPUTED_VALUE"""),"")</f>
        <v/>
      </c>
      <c r="AD229" s="39" t="str">
        <f>IFERROR(__xludf.DUMMYFUNCTION("""COMPUTED_VALUE"""),"INTEGER_ZERO_OR_POSITIVE")</f>
        <v>INTEGER_ZERO_OR_POSITIVE</v>
      </c>
      <c r="AE229" s="39" t="str">
        <f>IFERROR(__xludf.DUMMYFUNCTION("""COMPUTED_VALUE"""),"SUM")</f>
        <v>SUM</v>
      </c>
      <c r="AF229" s="39" t="b">
        <f>IFERROR(__xludf.DUMMYFUNCTION("""COMPUTED_VALUE"""),TRUE)</f>
        <v>1</v>
      </c>
      <c r="AG229" s="39" t="str">
        <f>IFERROR(__xludf.DUMMYFUNCTION("""COMPUTED_VALUE"""),"")</f>
        <v/>
      </c>
      <c r="AH229" s="39"/>
      <c r="AI229" s="39"/>
      <c r="AJ229" s="39"/>
      <c r="AK229" s="39"/>
      <c r="AL229" s="39"/>
      <c r="AM229" s="39"/>
      <c r="AN229" s="39"/>
    </row>
    <row r="230">
      <c r="A230" s="39" t="str">
        <f>IFERROR(__xludf.DUMMYFUNCTION("""COMPUTED_VALUE"""),"select_one yes2_no0")</f>
        <v>select_one yes2_no0</v>
      </c>
      <c r="B230" s="39" t="str">
        <f>IFERROR(__xludf.DUMMYFUNCTION("""COMPUTED_VALUE"""),"EquipNwborn")</f>
        <v>EquipNwborn</v>
      </c>
      <c r="C230" s="39" t="str">
        <f>IFERROR(__xludf.DUMMYFUNCTION("""COMPUTED_VALUE"""),"14. Available equipment for care of the newborn")</f>
        <v>14. Available equipment for care of the newborn</v>
      </c>
      <c r="D230" s="39" t="str">
        <f>IFERROR(__xludf.DUMMYFUNCTION("""COMPUTED_VALUE"""),"")</f>
        <v/>
      </c>
      <c r="E230" s="39" t="str">
        <f>IFERROR(__xludf.DUMMYFUNCTION("""COMPUTED_VALUE"""),"")</f>
        <v/>
      </c>
      <c r="F230" s="39">
        <f>IFERROR(__xludf.DUMMYFUNCTION("""COMPUTED_VALUE"""),230.0)</f>
        <v>230</v>
      </c>
      <c r="G230" s="39">
        <f>IFERROR(__xludf.DUMMYFUNCTION("""COMPUTED_VALUE"""),2.0)</f>
        <v>2</v>
      </c>
      <c r="H230" s="39">
        <f>IFERROR(__xludf.DUMMYFUNCTION("""COMPUTED_VALUE"""),11.0)</f>
        <v>11</v>
      </c>
      <c r="I230" s="39" t="str">
        <f>IFERROR(__xludf.DUMMYFUNCTION("""COMPUTED_VALUE"""),"Sterile tying string or clip for umbilical cord
1% tetracycline eye ointment non-expired")</f>
        <v>Sterile tying string or clip for umbilical cord
1% tetracycline eye ointment non-expired</v>
      </c>
      <c r="J230" s="39" t="str">
        <f>IFERROR(__xludf.DUMMYFUNCTION("""COMPUTED_VALUE"""),"")</f>
        <v/>
      </c>
      <c r="K230" s="39" t="b">
        <f>IFERROR(__xludf.DUMMYFUNCTION("""COMPUTED_VALUE"""),TRUE)</f>
        <v>1</v>
      </c>
      <c r="L230" s="37" t="str">
        <f>IFERROR(__xludf.DUMMYFUNCTION("""COMPUTED_VALUE"""),"")</f>
        <v/>
      </c>
      <c r="M230" s="37" t="str">
        <f>IFERROR(__xludf.DUMMYFUNCTION("""COMPUTED_VALUE"""),"")</f>
        <v/>
      </c>
      <c r="N230" s="40" t="str">
        <f>IFERROR(__xludf.DUMMYFUNCTION("""COMPUTED_VALUE"""),"")</f>
        <v/>
      </c>
      <c r="O230" s="39" t="str">
        <f>IFERROR(__xludf.DUMMYFUNCTION("""COMPUTED_VALUE"""),"")</f>
        <v/>
      </c>
      <c r="P230" s="39" t="str">
        <f>IFERROR(__xludf.DUMMYFUNCTION("""COMPUTED_VALUE"""),"")</f>
        <v/>
      </c>
      <c r="Q230" s="39" t="str">
        <f>IFERROR(__xludf.DUMMYFUNCTION("""COMPUTED_VALUE"""),"")</f>
        <v/>
      </c>
      <c r="R230" s="39" t="str">
        <f>IFERROR(__xludf.DUMMYFUNCTION("""COMPUTED_VALUE"""),"")</f>
        <v/>
      </c>
      <c r="S230" s="39" t="str">
        <f>IFERROR(__xludf.DUMMYFUNCTION("""COMPUTED_VALUE"""),"")</f>
        <v/>
      </c>
      <c r="T230" s="39" t="str">
        <f>IFERROR(__xludf.DUMMYFUNCTION("""COMPUTED_VALUE"""),"")</f>
        <v/>
      </c>
      <c r="U230" s="39" t="str">
        <f>IFERROR(__xludf.DUMMYFUNCTION("""COMPUTED_VALUE"""),"")</f>
        <v/>
      </c>
      <c r="V230" s="39" t="str">
        <f>IFERROR(__xludf.DUMMYFUNCTION("""COMPUTED_VALUE"""),"")</f>
        <v/>
      </c>
      <c r="W230" s="39" t="str">
        <f>IFERROR(__xludf.DUMMYFUNCTION("""COMPUTED_VALUE"""),"")</f>
        <v/>
      </c>
      <c r="X230" s="39" t="str">
        <f>IFERROR(__xludf.DUMMYFUNCTION("""COMPUTED_VALUE"""),"available_e")</f>
        <v>available_e</v>
      </c>
      <c r="Y230" s="39" t="str">
        <f>IFERROR(__xludf.DUMMYFUNCTION("""COMPUTED_VALUE"""),"Yes")</f>
        <v>Yes</v>
      </c>
      <c r="Z230" s="39" t="str">
        <f>IFERROR(__xludf.DUMMYFUNCTION("""COMPUTED_VALUE"""),"yes2_no0")</f>
        <v>yes2_no0</v>
      </c>
      <c r="AA230" s="39" t="str">
        <f>IFERROR(__xludf.DUMMYFUNCTION("""COMPUTED_VALUE"""),"yes2no00000")</f>
        <v>yes2no00000</v>
      </c>
      <c r="AB230" s="39" t="str">
        <f>IFERROR(__xludf.DUMMYFUNCTION("""COMPUTED_VALUE"""),"INTEGER_ZERO_OR_POSITIVE")</f>
        <v>INTEGER_ZERO_OR_POSITIVE</v>
      </c>
      <c r="AC230" s="39" t="str">
        <f>IFERROR(__xludf.DUMMYFUNCTION("""COMPUTED_VALUE"""),"")</f>
        <v/>
      </c>
      <c r="AD230" s="39" t="str">
        <f>IFERROR(__xludf.DUMMYFUNCTION("""COMPUTED_VALUE"""),"INTEGER_ZERO_OR_POSITIVE")</f>
        <v>INTEGER_ZERO_OR_POSITIVE</v>
      </c>
      <c r="AE230" s="39" t="str">
        <f>IFERROR(__xludf.DUMMYFUNCTION("""COMPUTED_VALUE"""),"SUM")</f>
        <v>SUM</v>
      </c>
      <c r="AF230" s="39" t="b">
        <f>IFERROR(__xludf.DUMMYFUNCTION("""COMPUTED_VALUE"""),TRUE)</f>
        <v>1</v>
      </c>
      <c r="AG230" s="39" t="str">
        <f>IFERROR(__xludf.DUMMYFUNCTION("""COMPUTED_VALUE"""),"")</f>
        <v/>
      </c>
      <c r="AH230" s="39"/>
      <c r="AI230" s="39"/>
      <c r="AJ230" s="39"/>
      <c r="AK230" s="39"/>
      <c r="AL230" s="39"/>
      <c r="AM230" s="39"/>
      <c r="AN230" s="39"/>
    </row>
    <row r="231" outlineLevel="1">
      <c r="A231" s="39" t="str">
        <f>IFERROR(__xludf.DUMMYFUNCTION("""COMPUTED_VALUE"""),"select_one yes1_no0")</f>
        <v>select_one yes1_no0</v>
      </c>
      <c r="B231" s="39" t="str">
        <f>IFERROR(__xludf.DUMMYFUNCTION("""COMPUTED_VALUE"""),"AdeqInPatRm")</f>
        <v>AdeqInPatRm</v>
      </c>
      <c r="C231" s="39" t="str">
        <f>IFERROR(__xludf.DUMMYFUNCTION("""COMPUTED_VALUE"""),"15. Adequate in-patient rooms")</f>
        <v>15. Adequate in-patient rooms</v>
      </c>
      <c r="D231" s="39" t="str">
        <f>IFERROR(__xludf.DUMMYFUNCTION("""COMPUTED_VALUE"""),"")</f>
        <v/>
      </c>
      <c r="E231" s="39" t="str">
        <f>IFERROR(__xludf.DUMMYFUNCTION("""COMPUTED_VALUE"""),"")</f>
        <v/>
      </c>
      <c r="F231" s="39">
        <f>IFERROR(__xludf.DUMMYFUNCTION("""COMPUTED_VALUE"""),231.0)</f>
        <v>231</v>
      </c>
      <c r="G231" s="39">
        <f>IFERROR(__xludf.DUMMYFUNCTION("""COMPUTED_VALUE"""),1.0)</f>
        <v>1</v>
      </c>
      <c r="H231" s="39">
        <f>IFERROR(__xludf.DUMMYFUNCTION("""COMPUTED_VALUE"""),11.0)</f>
        <v>11</v>
      </c>
      <c r="I231" s="39" t="str">
        <f>IFERROR(__xludf.DUMMYFUNCTION("""COMPUTED_VALUE"""),"Mattress covered in impermeable plastic
Sheets, blankets and mosquito nets on each occupied bed")</f>
        <v>Mattress covered in impermeable plastic
Sheets, blankets and mosquito nets on each occupied bed</v>
      </c>
      <c r="J231" s="39" t="str">
        <f>IFERROR(__xludf.DUMMYFUNCTION("""COMPUTED_VALUE"""),"")</f>
        <v/>
      </c>
      <c r="K231" s="39" t="b">
        <f>IFERROR(__xludf.DUMMYFUNCTION("""COMPUTED_VALUE"""),TRUE)</f>
        <v>1</v>
      </c>
      <c r="L231" s="37" t="str">
        <f>IFERROR(__xludf.DUMMYFUNCTION("""COMPUTED_VALUE"""),"")</f>
        <v/>
      </c>
      <c r="M231" s="37" t="str">
        <f>IFERROR(__xludf.DUMMYFUNCTION("""COMPUTED_VALUE"""),"")</f>
        <v/>
      </c>
      <c r="N231" s="40" t="str">
        <f>IFERROR(__xludf.DUMMYFUNCTION("""COMPUTED_VALUE"""),"")</f>
        <v/>
      </c>
      <c r="O231" s="39" t="str">
        <f>IFERROR(__xludf.DUMMYFUNCTION("""COMPUTED_VALUE"""),"")</f>
        <v/>
      </c>
      <c r="P231" s="39" t="str">
        <f>IFERROR(__xludf.DUMMYFUNCTION("""COMPUTED_VALUE"""),"")</f>
        <v/>
      </c>
      <c r="Q231" s="39" t="str">
        <f>IFERROR(__xludf.DUMMYFUNCTION("""COMPUTED_VALUE"""),"")</f>
        <v/>
      </c>
      <c r="R231" s="39" t="str">
        <f>IFERROR(__xludf.DUMMYFUNCTION("""COMPUTED_VALUE"""),"")</f>
        <v/>
      </c>
      <c r="S231" s="39" t="str">
        <f>IFERROR(__xludf.DUMMYFUNCTION("""COMPUTED_VALUE"""),"")</f>
        <v/>
      </c>
      <c r="T231" s="39" t="str">
        <f>IFERROR(__xludf.DUMMYFUNCTION("""COMPUTED_VALUE"""),"")</f>
        <v/>
      </c>
      <c r="U231" s="39" t="str">
        <f>IFERROR(__xludf.DUMMYFUNCTION("""COMPUTED_VALUE"""),"")</f>
        <v/>
      </c>
      <c r="V231" s="39" t="str">
        <f>IFERROR(__xludf.DUMMYFUNCTION("""COMPUTED_VALUE"""),"")</f>
        <v/>
      </c>
      <c r="W231" s="39" t="str">
        <f>IFERROR(__xludf.DUMMYFUNCTION("""COMPUTED_VALUE"""),"")</f>
        <v/>
      </c>
      <c r="X231" s="39" t="str">
        <f>IFERROR(__xludf.DUMMYFUNCTION("""COMPUTED_VALUE"""),"adequate_in")</f>
        <v>adequate_in</v>
      </c>
      <c r="Y231" s="39" t="str">
        <f>IFERROR(__xludf.DUMMYFUNCTION("""COMPUTED_VALUE"""),"Yes")</f>
        <v>Yes</v>
      </c>
      <c r="Z231" s="39" t="str">
        <f>IFERROR(__xludf.DUMMYFUNCTION("""COMPUTED_VALUE"""),"yes1_no0")</f>
        <v>yes1_no0</v>
      </c>
      <c r="AA231" s="39" t="str">
        <f>IFERROR(__xludf.DUMMYFUNCTION("""COMPUTED_VALUE"""),"yes1no00000")</f>
        <v>yes1no00000</v>
      </c>
      <c r="AB231" s="39" t="str">
        <f>IFERROR(__xludf.DUMMYFUNCTION("""COMPUTED_VALUE"""),"INTEGER_ZERO_OR_POSITIVE")</f>
        <v>INTEGER_ZERO_OR_POSITIVE</v>
      </c>
      <c r="AC231" s="39" t="str">
        <f>IFERROR(__xludf.DUMMYFUNCTION("""COMPUTED_VALUE"""),"")</f>
        <v/>
      </c>
      <c r="AD231" s="39" t="str">
        <f>IFERROR(__xludf.DUMMYFUNCTION("""COMPUTED_VALUE"""),"INTEGER_ZERO_OR_POSITIVE")</f>
        <v>INTEGER_ZERO_OR_POSITIVE</v>
      </c>
      <c r="AE231" s="39" t="str">
        <f>IFERROR(__xludf.DUMMYFUNCTION("""COMPUTED_VALUE"""),"SUM")</f>
        <v>SUM</v>
      </c>
      <c r="AF231" s="39" t="b">
        <f>IFERROR(__xludf.DUMMYFUNCTION("""COMPUTED_VALUE"""),TRUE)</f>
        <v>1</v>
      </c>
      <c r="AG231" s="39" t="str">
        <f>IFERROR(__xludf.DUMMYFUNCTION("""COMPUTED_VALUE"""),"")</f>
        <v/>
      </c>
      <c r="AH231" s="39"/>
      <c r="AI231" s="39"/>
      <c r="AJ231" s="39"/>
      <c r="AK231" s="39"/>
      <c r="AL231" s="39"/>
      <c r="AM231" s="39"/>
      <c r="AN231" s="39"/>
    </row>
    <row r="232" outlineLevel="1">
      <c r="A232" s="39" t="str">
        <f>IFERROR(__xludf.DUMMYFUNCTION("""COMPUTED_VALUE"""),"calculate")</f>
        <v>calculate</v>
      </c>
      <c r="B232" s="39" t="str">
        <f>IFERROR(__xludf.DUMMYFUNCTION("""COMPUTED_VALUE"""),"MaternitCal")</f>
        <v>MaternitCal</v>
      </c>
      <c r="C232" s="39" t="str">
        <f>IFERROR(__xludf.DUMMYFUNCTION("""COMPUTED_VALUE"""),"Calculate Maternity")</f>
        <v>Calculate Maternity</v>
      </c>
      <c r="D232" s="39" t="str">
        <f>IFERROR(__xludf.DUMMYFUNCTION("""COMPUTED_VALUE"""),"")</f>
        <v/>
      </c>
      <c r="E232" s="39" t="str">
        <f>IFERROR(__xludf.DUMMYFUNCTION("""COMPUTED_VALUE"""),"")</f>
        <v/>
      </c>
      <c r="F232" s="39">
        <f>IFERROR(__xludf.DUMMYFUNCTION("""COMPUTED_VALUE"""),232.0)</f>
        <v>232</v>
      </c>
      <c r="G232" s="39" t="str">
        <f>IFERROR(__xludf.DUMMYFUNCTION("""COMPUTED_VALUE"""),"")</f>
        <v/>
      </c>
      <c r="H232" s="39">
        <f>IFERROR(__xludf.DUMMYFUNCTION("""COMPUTED_VALUE"""),11.0)</f>
        <v>11</v>
      </c>
      <c r="I232" s="39" t="str">
        <f>IFERROR(__xludf.DUMMYFUNCTION("""COMPUTED_VALUE"""),"")</f>
        <v/>
      </c>
      <c r="J232" s="39" t="str">
        <f>IFERROR(__xludf.DUMMYFUNCTION("""COMPUTED_VALUE"""),"")</f>
        <v/>
      </c>
      <c r="K232" s="39" t="str">
        <f>IFERROR(__xludf.DUMMYFUNCTION("""COMPUTED_VALUE"""),"")</f>
        <v/>
      </c>
      <c r="L232" s="37" t="str">
        <f>IFERROR(__xludf.DUMMYFUNCTION("""COMPUTED_VALUE"""),"213-218")</f>
        <v>213-218</v>
      </c>
      <c r="M232" s="47" t="str">
        <f>IFERROR(__xludf.DUMMYFUNCTION("""COMPUTED_VALUE"""),"220,221,222,224,225,226,227,228,229")</f>
        <v>220,221,222,224,225,226,227,228,229</v>
      </c>
      <c r="N232" s="40" t="str">
        <f>IFERROR(__xludf.DUMMYFUNCTION("""COMPUTED_VALUE"""),"213,214,215,216,217,218,220,221,222,224,225,226,227,228,229")</f>
        <v>213,214,215,216,217,218,220,221,222,224,225,226,227,228,229</v>
      </c>
      <c r="O232" s="39" t="str">
        <f>IFERROR(__xludf.DUMMYFUNCTION("""COMPUTED_VALUE"""),"coalesce(${},0)+coalesce(${Maternity00},0)+coalesce(${SuffH20Soap},0)+coalesce(${LiteDeliv24},0)+coalesce(${WasteMatern},0)+coalesce(${DelivRoomMn},0)+coalesce(${DelivPerson},0)+coalesce(${AvailScaleW},0)+coalesce(${TapeMeasLen},0)+coalesce(${AspDisinfet}"&amp;",0)+coalesce(${},0)+coalesce(${SterilGlove},0)+coalesce(${SterilObsBx},0)+coalesce(${EpisiotoBox},0)+coalesce(${DelivrTable},0)")</f>
        <v>coalesce(${},0)+coalesce(${Maternity00},0)+coalesce(${SuffH20Soap},0)+coalesce(${LiteDeliv24},0)+coalesce(${WasteMatern},0)+coalesce(${DelivRoomMn},0)+coalesce(${DelivPerson},0)+coalesce(${AvailScaleW},0)+coalesce(${TapeMeasLen},0)+coalesce(${AspDisinfet},0)+coalesce(${},0)+coalesce(${SterilGlove},0)+coalesce(${SterilObsBx},0)+coalesce(${EpisiotoBox},0)+coalesce(${DelivrTable},0)</v>
      </c>
      <c r="P232" s="39" t="str">
        <f>IFERROR(__xludf.DUMMYFUNCTION("""COMPUTED_VALUE"""),"coalesce(${SuffH20Soap},0)+coalesce(${LiteDeliv24},0)+coalesce(${WasteMatern},0)+coalesce(${DelivRoomMn},0)+coalesce(${AvailPartog},0)+coalesce(${DelivPerson},0)+coalesce(${TapeMeasLen},0)+coalesce(${ScaleMeasWe},0)+coalesce(${AspDisinfet},0)+coalesce(${S"&amp;"terilGlove},0)+coalesce(${SterilObsBx},0)+coalesce(${EpisiotoBox},0)+coalesce(${DelivrTable},0)+coalesce(${EquipNwborn},0)+coalesce(${AdeqInPatRm},0)")</f>
        <v>coalesce(${SuffH20Soap},0)+coalesce(${LiteDeliv24},0)+coalesce(${WasteMatern},0)+coalesce(${DelivRoomMn},0)+coalesce(${AvailPartog},0)+coalesce(${DelivPerson},0)+coalesce(${TapeMeasLen},0)+coalesce(${ScaleMeasWe},0)+coalesce(${AspDisinfet},0)+coalesce(${SterilGlove},0)+coalesce(${SterilObsBx},0)+coalesce(${EpisiotoBox},0)+coalesce(${DelivrTable},0)+coalesce(${EquipNwborn},0)+coalesce(${AdeqInPatRm},0)</v>
      </c>
      <c r="Q232" s="39" t="str">
        <f>IFERROR(__xludf.DUMMYFUNCTION("""COMPUTED_VALUE"""),"")</f>
        <v/>
      </c>
      <c r="R232" s="39" t="str">
        <f>IFERROR(__xludf.DUMMYFUNCTION("""COMPUTED_VALUE"""),"")</f>
        <v/>
      </c>
      <c r="S232" s="39" t="str">
        <f>IFERROR(__xludf.DUMMYFUNCTION("""COMPUTED_VALUE"""),"")</f>
        <v/>
      </c>
      <c r="T232" s="39" t="str">
        <f>IFERROR(__xludf.DUMMYFUNCTION("""COMPUTED_VALUE"""),"")</f>
        <v/>
      </c>
      <c r="U232" s="39" t="str">
        <f>IFERROR(__xludf.DUMMYFUNCTION("""COMPUTED_VALUE"""),"")</f>
        <v/>
      </c>
      <c r="V232" s="39" t="str">
        <f>IFERROR(__xludf.DUMMYFUNCTION("""COMPUTED_VALUE"""),"")</f>
        <v/>
      </c>
      <c r="W232" s="39" t="str">
        <f>IFERROR(__xludf.DUMMYFUNCTION("""COMPUTED_VALUE"""),"")</f>
        <v/>
      </c>
      <c r="X232" s="39" t="str">
        <f>IFERROR(__xludf.DUMMYFUNCTION("""COMPUTED_VALUE"""),"calculate_m")</f>
        <v>calculate_m</v>
      </c>
      <c r="Y232" s="39" t="str">
        <f>IFERROR(__xludf.DUMMYFUNCTION("""COMPUTED_VALUE"""),"Yes")</f>
        <v>Yes</v>
      </c>
      <c r="Z232" s="39" t="str">
        <f>IFERROR(__xludf.DUMMYFUNCTION("""COMPUTED_VALUE"""),"")</f>
        <v/>
      </c>
      <c r="AA232" s="39" t="str">
        <f>IFERROR(__xludf.DUMMYFUNCTION("""COMPUTED_VALUE"""),"")</f>
        <v/>
      </c>
      <c r="AB232" s="39" t="str">
        <f>IFERROR(__xludf.DUMMYFUNCTION("""COMPUTED_VALUE"""),"")</f>
        <v/>
      </c>
      <c r="AC232" s="39" t="str">
        <f>IFERROR(__xludf.DUMMYFUNCTION("""COMPUTED_VALUE"""),"NUMBER")</f>
        <v>NUMBER</v>
      </c>
      <c r="AD232" s="39" t="str">
        <f>IFERROR(__xludf.DUMMYFUNCTION("""COMPUTED_VALUE"""),"NUMBER")</f>
        <v>NUMBER</v>
      </c>
      <c r="AE232" s="39" t="str">
        <f>IFERROR(__xludf.DUMMYFUNCTION("""COMPUTED_VALUE"""),"SUM")</f>
        <v>SUM</v>
      </c>
      <c r="AF232" s="39" t="b">
        <f>IFERROR(__xludf.DUMMYFUNCTION("""COMPUTED_VALUE"""),TRUE)</f>
        <v>1</v>
      </c>
      <c r="AG232" s="39" t="str">
        <f>IFERROR(__xludf.DUMMYFUNCTION("""COMPUTED_VALUE"""),"")</f>
        <v/>
      </c>
      <c r="AH232" s="39"/>
      <c r="AI232" s="39"/>
      <c r="AJ232" s="39"/>
      <c r="AK232" s="39"/>
      <c r="AL232" s="39"/>
      <c r="AM232" s="39"/>
      <c r="AN232" s="39"/>
    </row>
    <row r="233" outlineLevel="1">
      <c r="A233" s="39" t="str">
        <f>IFERROR(__xludf.DUMMYFUNCTION("""COMPUTED_VALUE"""),"end_group")</f>
        <v>end_group</v>
      </c>
      <c r="B233" s="39" t="str">
        <f>IFERROR(__xludf.DUMMYFUNCTION("""COMPUTED_VALUE"""),"")</f>
        <v/>
      </c>
      <c r="C233" s="39" t="str">
        <f>IFERROR(__xludf.DUMMYFUNCTION("""COMPUTED_VALUE"""),"")</f>
        <v/>
      </c>
      <c r="D233" s="39" t="str">
        <f>IFERROR(__xludf.DUMMYFUNCTION("""COMPUTED_VALUE"""),"")</f>
        <v/>
      </c>
      <c r="E233" s="39" t="str">
        <f>IFERROR(__xludf.DUMMYFUNCTION("""COMPUTED_VALUE"""),"")</f>
        <v/>
      </c>
      <c r="F233" s="39">
        <f>IFERROR(__xludf.DUMMYFUNCTION("""COMPUTED_VALUE"""),233.0)</f>
        <v>233</v>
      </c>
      <c r="G233" s="39" t="str">
        <f>IFERROR(__xludf.DUMMYFUNCTION("""COMPUTED_VALUE"""),"")</f>
        <v/>
      </c>
      <c r="H233" s="39" t="str">
        <f>IFERROR(__xludf.DUMMYFUNCTION("""COMPUTED_VALUE"""),"")</f>
        <v/>
      </c>
      <c r="I233" s="39" t="str">
        <f>IFERROR(__xludf.DUMMYFUNCTION("""COMPUTED_VALUE"""),"")</f>
        <v/>
      </c>
      <c r="J233" s="39" t="str">
        <f>IFERROR(__xludf.DUMMYFUNCTION("""COMPUTED_VALUE"""),"")</f>
        <v/>
      </c>
      <c r="K233" s="39" t="str">
        <f>IFERROR(__xludf.DUMMYFUNCTION("""COMPUTED_VALUE"""),"")</f>
        <v/>
      </c>
      <c r="L233" s="37" t="str">
        <f>IFERROR(__xludf.DUMMYFUNCTION("""COMPUTED_VALUE"""),"")</f>
        <v/>
      </c>
      <c r="M233" s="37" t="str">
        <f>IFERROR(__xludf.DUMMYFUNCTION("""COMPUTED_VALUE"""),"")</f>
        <v/>
      </c>
      <c r="N233" s="40" t="str">
        <f>IFERROR(__xludf.DUMMYFUNCTION("""COMPUTED_VALUE"""),"")</f>
        <v/>
      </c>
      <c r="O233" s="39" t="str">
        <f>IFERROR(__xludf.DUMMYFUNCTION("""COMPUTED_VALUE"""),"")</f>
        <v/>
      </c>
      <c r="P233" s="39" t="str">
        <f>IFERROR(__xludf.DUMMYFUNCTION("""COMPUTED_VALUE"""),"")</f>
        <v/>
      </c>
      <c r="Q233" s="39" t="str">
        <f>IFERROR(__xludf.DUMMYFUNCTION("""COMPUTED_VALUE"""),"")</f>
        <v/>
      </c>
      <c r="R233" s="39" t="str">
        <f>IFERROR(__xludf.DUMMYFUNCTION("""COMPUTED_VALUE"""),"")</f>
        <v/>
      </c>
      <c r="S233" s="39" t="str">
        <f>IFERROR(__xludf.DUMMYFUNCTION("""COMPUTED_VALUE"""),"")</f>
        <v/>
      </c>
      <c r="T233" s="39" t="str">
        <f>IFERROR(__xludf.DUMMYFUNCTION("""COMPUTED_VALUE"""),"")</f>
        <v/>
      </c>
      <c r="U233" s="39" t="str">
        <f>IFERROR(__xludf.DUMMYFUNCTION("""COMPUTED_VALUE"""),"")</f>
        <v/>
      </c>
      <c r="V233" s="39" t="str">
        <f>IFERROR(__xludf.DUMMYFUNCTION("""COMPUTED_VALUE"""),"")</f>
        <v/>
      </c>
      <c r="W233" s="39" t="str">
        <f>IFERROR(__xludf.DUMMYFUNCTION("""COMPUTED_VALUE"""),"")</f>
        <v/>
      </c>
      <c r="X233" s="39" t="str">
        <f>IFERROR(__xludf.DUMMYFUNCTION("""COMPUTED_VALUE"""),"")</f>
        <v/>
      </c>
      <c r="Y233" s="39" t="str">
        <f>IFERROR(__xludf.DUMMYFUNCTION("""COMPUTED_VALUE"""),"No")</f>
        <v>No</v>
      </c>
      <c r="Z233" s="39" t="str">
        <f>IFERROR(__xludf.DUMMYFUNCTION("""COMPUTED_VALUE"""),"")</f>
        <v/>
      </c>
      <c r="AA233" s="39" t="str">
        <f>IFERROR(__xludf.DUMMYFUNCTION("""COMPUTED_VALUE"""),"")</f>
        <v/>
      </c>
      <c r="AB233" s="39" t="str">
        <f>IFERROR(__xludf.DUMMYFUNCTION("""COMPUTED_VALUE"""),"")</f>
        <v/>
      </c>
      <c r="AC233" s="39" t="str">
        <f>IFERROR(__xludf.DUMMYFUNCTION("""COMPUTED_VALUE"""),"")</f>
        <v/>
      </c>
      <c r="AD233" s="39" t="str">
        <f>IFERROR(__xludf.DUMMYFUNCTION("""COMPUTED_VALUE"""),"")</f>
        <v/>
      </c>
      <c r="AE233" s="39" t="str">
        <f>IFERROR(__xludf.DUMMYFUNCTION("""COMPUTED_VALUE"""),"")</f>
        <v/>
      </c>
      <c r="AF233" s="39" t="str">
        <f>IFERROR(__xludf.DUMMYFUNCTION("""COMPUTED_VALUE"""),"")</f>
        <v/>
      </c>
      <c r="AG233" s="39" t="str">
        <f>IFERROR(__xludf.DUMMYFUNCTION("""COMPUTED_VALUE"""),"")</f>
        <v/>
      </c>
      <c r="AH233" s="39"/>
      <c r="AI233" s="39"/>
      <c r="AJ233" s="39"/>
      <c r="AK233" s="39"/>
      <c r="AL233" s="39"/>
      <c r="AM233" s="39"/>
      <c r="AN233" s="39"/>
    </row>
    <row r="234" outlineLevel="1">
      <c r="A234" s="39" t="str">
        <f>IFERROR(__xludf.DUMMYFUNCTION("""COMPUTED_VALUE"""),"begin_group")</f>
        <v>begin_group</v>
      </c>
      <c r="B234" s="39" t="str">
        <f>IFERROR(__xludf.DUMMYFUNCTION("""COMPUTED_VALUE"""),"EpiPreSchCo")</f>
        <v>EpiPreSchCo</v>
      </c>
      <c r="C234" s="39" t="str">
        <f>IFERROR(__xludf.DUMMYFUNCTION("""COMPUTED_VALUE"""),"Section 13 EPI and pre-school consultation ")</f>
        <v>Section 13 EPI and pre-school consultation </v>
      </c>
      <c r="D234" s="39" t="str">
        <f>IFERROR(__xludf.DUMMYFUNCTION("""COMPUTED_VALUE"""),"")</f>
        <v/>
      </c>
      <c r="E234" s="39" t="str">
        <f>IFERROR(__xludf.DUMMYFUNCTION("""COMPUTED_VALUE"""),"")</f>
        <v/>
      </c>
      <c r="F234" s="39">
        <f>IFERROR(__xludf.DUMMYFUNCTION("""COMPUTED_VALUE"""),234.0)</f>
        <v>234</v>
      </c>
      <c r="G234" s="39" t="str">
        <f>IFERROR(__xludf.DUMMYFUNCTION("""COMPUTED_VALUE"""),"")</f>
        <v/>
      </c>
      <c r="H234" s="39">
        <f>IFERROR(__xludf.DUMMYFUNCTION("""COMPUTED_VALUE"""),11.0)</f>
        <v>11</v>
      </c>
      <c r="I234" s="39" t="str">
        <f>IFERROR(__xludf.DUMMYFUNCTION("""COMPUTED_VALUE"""),"")</f>
        <v/>
      </c>
      <c r="J234" s="39" t="str">
        <f>IFERROR(__xludf.DUMMYFUNCTION("""COMPUTED_VALUE"""),"field-list")</f>
        <v>field-list</v>
      </c>
      <c r="K234" s="39" t="str">
        <f>IFERROR(__xludf.DUMMYFUNCTION("""COMPUTED_VALUE"""),"")</f>
        <v/>
      </c>
      <c r="L234" s="37" t="str">
        <f>IFERROR(__xludf.DUMMYFUNCTION("""COMPUTED_VALUE"""),"")</f>
        <v/>
      </c>
      <c r="M234" s="37" t="str">
        <f>IFERROR(__xludf.DUMMYFUNCTION("""COMPUTED_VALUE"""),"")</f>
        <v/>
      </c>
      <c r="N234" s="40" t="str">
        <f>IFERROR(__xludf.DUMMYFUNCTION("""COMPUTED_VALUE"""),"")</f>
        <v/>
      </c>
      <c r="O234" s="39" t="str">
        <f>IFERROR(__xludf.DUMMYFUNCTION("""COMPUTED_VALUE"""),"")</f>
        <v/>
      </c>
      <c r="P234" s="39" t="str">
        <f>IFERROR(__xludf.DUMMYFUNCTION("""COMPUTED_VALUE"""),"")</f>
        <v/>
      </c>
      <c r="Q234" s="39" t="str">
        <f>IFERROR(__xludf.DUMMYFUNCTION("""COMPUTED_VALUE"""),"")</f>
        <v/>
      </c>
      <c r="R234" s="39" t="str">
        <f>IFERROR(__xludf.DUMMYFUNCTION("""COMPUTED_VALUE"""),"")</f>
        <v/>
      </c>
      <c r="S234" s="39" t="str">
        <f>IFERROR(__xludf.DUMMYFUNCTION("""COMPUTED_VALUE"""),"")</f>
        <v/>
      </c>
      <c r="T234" s="39" t="str">
        <f>IFERROR(__xludf.DUMMYFUNCTION("""COMPUTED_VALUE"""),"")</f>
        <v/>
      </c>
      <c r="U234" s="39" t="str">
        <f>IFERROR(__xludf.DUMMYFUNCTION("""COMPUTED_VALUE"""),"")</f>
        <v/>
      </c>
      <c r="V234" s="39" t="str">
        <f>IFERROR(__xludf.DUMMYFUNCTION("""COMPUTED_VALUE"""),"")</f>
        <v/>
      </c>
      <c r="W234" s="39" t="str">
        <f>IFERROR(__xludf.DUMMYFUNCTION("""COMPUTED_VALUE"""),"")</f>
        <v/>
      </c>
      <c r="X234" s="39" t="str">
        <f>IFERROR(__xludf.DUMMYFUNCTION("""COMPUTED_VALUE"""),"section_13_")</f>
        <v>section_13_</v>
      </c>
      <c r="Y234" s="39" t="str">
        <f>IFERROR(__xludf.DUMMYFUNCTION("""COMPUTED_VALUE"""),"No")</f>
        <v>No</v>
      </c>
      <c r="Z234" s="39" t="str">
        <f>IFERROR(__xludf.DUMMYFUNCTION("""COMPUTED_VALUE"""),"")</f>
        <v/>
      </c>
      <c r="AA234" s="39" t="str">
        <f>IFERROR(__xludf.DUMMYFUNCTION("""COMPUTED_VALUE"""),"")</f>
        <v/>
      </c>
      <c r="AB234" s="39" t="str">
        <f>IFERROR(__xludf.DUMMYFUNCTION("""COMPUTED_VALUE"""),"")</f>
        <v/>
      </c>
      <c r="AC234" s="39" t="str">
        <f>IFERROR(__xludf.DUMMYFUNCTION("""COMPUTED_VALUE"""),"")</f>
        <v/>
      </c>
      <c r="AD234" s="39" t="str">
        <f>IFERROR(__xludf.DUMMYFUNCTION("""COMPUTED_VALUE"""),"")</f>
        <v/>
      </c>
      <c r="AE234" s="39" t="str">
        <f>IFERROR(__xludf.DUMMYFUNCTION("""COMPUTED_VALUE"""),"")</f>
        <v/>
      </c>
      <c r="AF234" s="39" t="str">
        <f>IFERROR(__xludf.DUMMYFUNCTION("""COMPUTED_VALUE"""),"")</f>
        <v/>
      </c>
      <c r="AG234" s="39" t="str">
        <f>IFERROR(__xludf.DUMMYFUNCTION("""COMPUTED_VALUE"""),"")</f>
        <v/>
      </c>
      <c r="AH234" s="39"/>
      <c r="AI234" s="39"/>
      <c r="AJ234" s="39"/>
      <c r="AK234" s="39"/>
      <c r="AL234" s="39"/>
      <c r="AM234" s="39"/>
      <c r="AN234" s="39"/>
    </row>
    <row r="235" outlineLevel="1">
      <c r="A235" s="39" t="str">
        <f>IFERROR(__xludf.DUMMYFUNCTION("""COMPUTED_VALUE"""),"select_one yes1_no0")</f>
        <v>select_one yes1_no0</v>
      </c>
      <c r="B235" s="39" t="str">
        <f>IFERROR(__xludf.DUMMYFUNCTION("""COMPUTED_VALUE"""),"CorTargVacc")</f>
        <v>CorTargVacc</v>
      </c>
      <c r="C235" s="39" t="str">
        <f>IFERROR(__xludf.DUMMYFUNCTION("""COMPUTED_VALUE"""),"1. Does personnel calculates correctly target for fully vaccinated children?")</f>
        <v>1. Does personnel calculates correctly target for fully vaccinated children?</v>
      </c>
      <c r="D235" s="39" t="str">
        <f>IFERROR(__xludf.DUMMYFUNCTION("""COMPUTED_VALUE"""),"")</f>
        <v/>
      </c>
      <c r="E235" s="39" t="str">
        <f>IFERROR(__xludf.DUMMYFUNCTION("""COMPUTED_VALUE"""),"")</f>
        <v/>
      </c>
      <c r="F235" s="39">
        <f>IFERROR(__xludf.DUMMYFUNCTION("""COMPUTED_VALUE"""),235.0)</f>
        <v>235</v>
      </c>
      <c r="G235" s="39">
        <f>IFERROR(__xludf.DUMMYFUNCTION("""COMPUTED_VALUE"""),1.0)</f>
        <v>1</v>
      </c>
      <c r="H235" s="39">
        <f>IFERROR(__xludf.DUMMYFUNCTION("""COMPUTED_VALUE"""),11.0)</f>
        <v>11</v>
      </c>
      <c r="I235" s="39" t="str">
        <f>IFERROR(__xludf.DUMMYFUNCTION("""COMPUTED_VALUE"""),"Target = population * 4% / 12 : asked from any medical personnel dealing with care for clients
The target population concerns the ward population (or the defined catchment pop in case ward has more PBF primary contract holders)")</f>
        <v>Target = population * 4% / 12 : asked from any medical personnel dealing with care for clients
The target population concerns the ward population (or the defined catchment pop in case ward has more PBF primary contract holders)</v>
      </c>
      <c r="J235" s="39" t="str">
        <f>IFERROR(__xludf.DUMMYFUNCTION("""COMPUTED_VALUE"""),"")</f>
        <v/>
      </c>
      <c r="K235" s="39" t="b">
        <f>IFERROR(__xludf.DUMMYFUNCTION("""COMPUTED_VALUE"""),TRUE)</f>
        <v>1</v>
      </c>
      <c r="L235" s="37" t="str">
        <f>IFERROR(__xludf.DUMMYFUNCTION("""COMPUTED_VALUE"""),"")</f>
        <v/>
      </c>
      <c r="M235" s="37" t="str">
        <f>IFERROR(__xludf.DUMMYFUNCTION("""COMPUTED_VALUE"""),"")</f>
        <v/>
      </c>
      <c r="N235" s="40" t="str">
        <f>IFERROR(__xludf.DUMMYFUNCTION("""COMPUTED_VALUE"""),"")</f>
        <v/>
      </c>
      <c r="O235" s="39" t="str">
        <f>IFERROR(__xludf.DUMMYFUNCTION("""COMPUTED_VALUE"""),"")</f>
        <v/>
      </c>
      <c r="P235" s="39" t="str">
        <f>IFERROR(__xludf.DUMMYFUNCTION("""COMPUTED_VALUE"""),"")</f>
        <v/>
      </c>
      <c r="Q235" s="39" t="str">
        <f>IFERROR(__xludf.DUMMYFUNCTION("""COMPUTED_VALUE"""),"")</f>
        <v/>
      </c>
      <c r="R235" s="39" t="str">
        <f>IFERROR(__xludf.DUMMYFUNCTION("""COMPUTED_VALUE"""),"")</f>
        <v/>
      </c>
      <c r="S235" s="39" t="str">
        <f>IFERROR(__xludf.DUMMYFUNCTION("""COMPUTED_VALUE"""),"")</f>
        <v/>
      </c>
      <c r="T235" s="39" t="str">
        <f>IFERROR(__xludf.DUMMYFUNCTION("""COMPUTED_VALUE"""),"")</f>
        <v/>
      </c>
      <c r="U235" s="39" t="str">
        <f>IFERROR(__xludf.DUMMYFUNCTION("""COMPUTED_VALUE"""),"")</f>
        <v/>
      </c>
      <c r="V235" s="39" t="str">
        <f>IFERROR(__xludf.DUMMYFUNCTION("""COMPUTED_VALUE"""),"")</f>
        <v/>
      </c>
      <c r="W235" s="39" t="str">
        <f>IFERROR(__xludf.DUMMYFUNCTION("""COMPUTED_VALUE"""),"")</f>
        <v/>
      </c>
      <c r="X235" s="39" t="str">
        <f>IFERROR(__xludf.DUMMYFUNCTION("""COMPUTED_VALUE"""),"does_person")</f>
        <v>does_person</v>
      </c>
      <c r="Y235" s="39" t="str">
        <f>IFERROR(__xludf.DUMMYFUNCTION("""COMPUTED_VALUE"""),"Yes")</f>
        <v>Yes</v>
      </c>
      <c r="Z235" s="39" t="str">
        <f>IFERROR(__xludf.DUMMYFUNCTION("""COMPUTED_VALUE"""),"yes1_no0")</f>
        <v>yes1_no0</v>
      </c>
      <c r="AA235" s="39" t="str">
        <f>IFERROR(__xludf.DUMMYFUNCTION("""COMPUTED_VALUE"""),"yes1no00000")</f>
        <v>yes1no00000</v>
      </c>
      <c r="AB235" s="39" t="str">
        <f>IFERROR(__xludf.DUMMYFUNCTION("""COMPUTED_VALUE"""),"INTEGER_ZERO_OR_POSITIVE")</f>
        <v>INTEGER_ZERO_OR_POSITIVE</v>
      </c>
      <c r="AC235" s="39" t="str">
        <f>IFERROR(__xludf.DUMMYFUNCTION("""COMPUTED_VALUE"""),"")</f>
        <v/>
      </c>
      <c r="AD235" s="39" t="str">
        <f>IFERROR(__xludf.DUMMYFUNCTION("""COMPUTED_VALUE"""),"INTEGER_ZERO_OR_POSITIVE")</f>
        <v>INTEGER_ZERO_OR_POSITIVE</v>
      </c>
      <c r="AE235" s="39" t="str">
        <f>IFERROR(__xludf.DUMMYFUNCTION("""COMPUTED_VALUE"""),"SUM")</f>
        <v>SUM</v>
      </c>
      <c r="AF235" s="39" t="b">
        <f>IFERROR(__xludf.DUMMYFUNCTION("""COMPUTED_VALUE"""),TRUE)</f>
        <v>1</v>
      </c>
      <c r="AG235" s="39" t="str">
        <f>IFERROR(__xludf.DUMMYFUNCTION("""COMPUTED_VALUE"""),"Yes + Yes + Yes + Yes + Yes + Yes + Yes + Yes + Yes + Yes + Yes + Yes + Yes + Yes + Yes + Yes")</f>
        <v>Yes + Yes + Yes + Yes + Yes + Yes + Yes + Yes + Yes + Yes + Yes + Yes + Yes + Yes + Yes + Yes</v>
      </c>
      <c r="AH235" s="39"/>
      <c r="AI235" s="39"/>
      <c r="AJ235" s="39"/>
      <c r="AK235" s="39"/>
      <c r="AL235" s="39"/>
      <c r="AM235" s="39"/>
      <c r="AN235" s="39"/>
    </row>
    <row r="236" outlineLevel="1">
      <c r="A236" s="39" t="str">
        <f>IFERROR(__xludf.DUMMYFUNCTION("""COMPUTED_VALUE"""),"select_one yes4_no0")</f>
        <v>select_one yes4_no0</v>
      </c>
      <c r="B236" s="39" t="str">
        <f>IFERROR(__xludf.DUMMYFUNCTION("""COMPUTED_VALUE"""),"EpiiFridgee")</f>
        <v>EpiiFridgee</v>
      </c>
      <c r="C236" s="39" t="str">
        <f>IFERROR(__xludf.DUMMYFUNCTION("""COMPUTED_VALUE"""),"2. Is there an EPI fridge")</f>
        <v>2. Is there an EPI fridge</v>
      </c>
      <c r="D236" s="39" t="str">
        <f>IFERROR(__xludf.DUMMYFUNCTION("""COMPUTED_VALUE"""),"")</f>
        <v/>
      </c>
      <c r="E236" s="39" t="str">
        <f>IFERROR(__xludf.DUMMYFUNCTION("""COMPUTED_VALUE"""),"")</f>
        <v/>
      </c>
      <c r="F236" s="39">
        <f>IFERROR(__xludf.DUMMYFUNCTION("""COMPUTED_VALUE"""),236.0)</f>
        <v>236</v>
      </c>
      <c r="G236" s="39">
        <f>IFERROR(__xludf.DUMMYFUNCTION("""COMPUTED_VALUE"""),4.0)</f>
        <v>4</v>
      </c>
      <c r="H236" s="39">
        <f>IFERROR(__xludf.DUMMYFUNCTION("""COMPUTED_VALUE"""),11.0)</f>
        <v>11</v>
      </c>
      <c r="I236" s="39" t="str">
        <f>IFERROR(__xludf.DUMMYFUNCTION("""COMPUTED_VALUE"""),"Presence of a fridge - temp form available, filled twice a day including the day of the visit                        
Temperature remains between 2 and 8C in register sheet                        
Supervisor verifies functionality of thermometer          "&amp;"              
Temperature between 2 and 8C also according to the thermometer                        ")</f>
        <v>Presence of a fridge - temp form available, filled twice a day including the day of the visit                        
Temperature remains between 2 and 8C in register sheet                        
Supervisor verifies functionality of thermometer                        
Temperature between 2 and 8C also according to the thermometer                        </v>
      </c>
      <c r="J236" s="39" t="str">
        <f>IFERROR(__xludf.DUMMYFUNCTION("""COMPUTED_VALUE"""),"")</f>
        <v/>
      </c>
      <c r="K236" s="39" t="b">
        <f>IFERROR(__xludf.DUMMYFUNCTION("""COMPUTED_VALUE"""),TRUE)</f>
        <v>1</v>
      </c>
      <c r="L236" s="37" t="str">
        <f>IFERROR(__xludf.DUMMYFUNCTION("""COMPUTED_VALUE"""),"")</f>
        <v/>
      </c>
      <c r="M236" s="37" t="str">
        <f>IFERROR(__xludf.DUMMYFUNCTION("""COMPUTED_VALUE"""),"")</f>
        <v/>
      </c>
      <c r="N236" s="40" t="str">
        <f>IFERROR(__xludf.DUMMYFUNCTION("""COMPUTED_VALUE"""),"")</f>
        <v/>
      </c>
      <c r="O236" s="39" t="str">
        <f>IFERROR(__xludf.DUMMYFUNCTION("""COMPUTED_VALUE"""),"")</f>
        <v/>
      </c>
      <c r="P236" s="39" t="str">
        <f>IFERROR(__xludf.DUMMYFUNCTION("""COMPUTED_VALUE"""),"")</f>
        <v/>
      </c>
      <c r="Q236" s="39" t="str">
        <f>IFERROR(__xludf.DUMMYFUNCTION("""COMPUTED_VALUE"""),"")</f>
        <v/>
      </c>
      <c r="R236" s="39" t="str">
        <f>IFERROR(__xludf.DUMMYFUNCTION("""COMPUTED_VALUE"""),"")</f>
        <v/>
      </c>
      <c r="S236" s="39" t="str">
        <f>IFERROR(__xludf.DUMMYFUNCTION("""COMPUTED_VALUE"""),"")</f>
        <v/>
      </c>
      <c r="T236" s="39" t="str">
        <f>IFERROR(__xludf.DUMMYFUNCTION("""COMPUTED_VALUE"""),"")</f>
        <v/>
      </c>
      <c r="U236" s="39" t="str">
        <f>IFERROR(__xludf.DUMMYFUNCTION("""COMPUTED_VALUE"""),"")</f>
        <v/>
      </c>
      <c r="V236" s="39" t="str">
        <f>IFERROR(__xludf.DUMMYFUNCTION("""COMPUTED_VALUE"""),"")</f>
        <v/>
      </c>
      <c r="W236" s="39" t="str">
        <f>IFERROR(__xludf.DUMMYFUNCTION("""COMPUTED_VALUE"""),"")</f>
        <v/>
      </c>
      <c r="X236" s="39" t="str">
        <f>IFERROR(__xludf.DUMMYFUNCTION("""COMPUTED_VALUE"""),"is_there_an")</f>
        <v>is_there_an</v>
      </c>
      <c r="Y236" s="39" t="str">
        <f>IFERROR(__xludf.DUMMYFUNCTION("""COMPUTED_VALUE"""),"Yes")</f>
        <v>Yes</v>
      </c>
      <c r="Z236" s="39" t="str">
        <f>IFERROR(__xludf.DUMMYFUNCTION("""COMPUTED_VALUE"""),"yes4_no0")</f>
        <v>yes4_no0</v>
      </c>
      <c r="AA236" s="39" t="str">
        <f>IFERROR(__xludf.DUMMYFUNCTION("""COMPUTED_VALUE"""),"yes4no00000")</f>
        <v>yes4no00000</v>
      </c>
      <c r="AB236" s="39" t="str">
        <f>IFERROR(__xludf.DUMMYFUNCTION("""COMPUTED_VALUE"""),"INTEGER_ZERO_OR_POSITIVE")</f>
        <v>INTEGER_ZERO_OR_POSITIVE</v>
      </c>
      <c r="AC236" s="39" t="str">
        <f>IFERROR(__xludf.DUMMYFUNCTION("""COMPUTED_VALUE"""),"")</f>
        <v/>
      </c>
      <c r="AD236" s="39" t="str">
        <f>IFERROR(__xludf.DUMMYFUNCTION("""COMPUTED_VALUE"""),"INTEGER_ZERO_OR_POSITIVE")</f>
        <v>INTEGER_ZERO_OR_POSITIVE</v>
      </c>
      <c r="AE236" s="39" t="str">
        <f>IFERROR(__xludf.DUMMYFUNCTION("""COMPUTED_VALUE"""),"SUM")</f>
        <v>SUM</v>
      </c>
      <c r="AF236" s="39" t="b">
        <f>IFERROR(__xludf.DUMMYFUNCTION("""COMPUTED_VALUE"""),TRUE)</f>
        <v>1</v>
      </c>
      <c r="AG236" s="39" t="str">
        <f>IFERROR(__xludf.DUMMYFUNCTION("""COMPUTED_VALUE"""),"")</f>
        <v/>
      </c>
      <c r="AH236" s="39"/>
      <c r="AI236" s="39"/>
      <c r="AJ236" s="39"/>
      <c r="AK236" s="39"/>
      <c r="AL236" s="39"/>
      <c r="AM236" s="39"/>
      <c r="AN236" s="39"/>
    </row>
    <row r="237" outlineLevel="1">
      <c r="A237" s="39" t="str">
        <f>IFERROR(__xludf.DUMMYFUNCTION("""COMPUTED_VALUE"""),"select_one yes1_no0")</f>
        <v>select_one yes1_no0</v>
      </c>
      <c r="B237" s="39" t="str">
        <f>IFERROR(__xludf.DUMMYFUNCTION("""COMPUTED_VALUE"""),"ChemTempInd")</f>
        <v>ChemTempInd</v>
      </c>
      <c r="C237" s="39" t="str">
        <f>IFERROR(__xludf.DUMMYFUNCTION("""COMPUTED_VALUE"""),"3. Chemical Temperature Indicator")</f>
        <v>3. Chemical Temperature Indicator</v>
      </c>
      <c r="D237" s="39" t="str">
        <f>IFERROR(__xludf.DUMMYFUNCTION("""COMPUTED_VALUE"""),"")</f>
        <v/>
      </c>
      <c r="E237" s="39" t="str">
        <f>IFERROR(__xludf.DUMMYFUNCTION("""COMPUTED_VALUE"""),"")</f>
        <v/>
      </c>
      <c r="F237" s="39">
        <f>IFERROR(__xludf.DUMMYFUNCTION("""COMPUTED_VALUE"""),237.0)</f>
        <v>237</v>
      </c>
      <c r="G237" s="39">
        <f>IFERROR(__xludf.DUMMYFUNCTION("""COMPUTED_VALUE"""),1.0)</f>
        <v>1</v>
      </c>
      <c r="H237" s="39">
        <f>IFERROR(__xludf.DUMMYFUNCTION("""COMPUTED_VALUE"""),11.0)</f>
        <v>11</v>
      </c>
      <c r="I237" s="39" t="str">
        <f>IFERROR(__xludf.DUMMYFUNCTION("""COMPUTED_VALUE"""),"Presence of a chemical temperature indicator (this is a specific piece of paper different from the thermometer)  which shows temperature acc to the norms                        ")</f>
        <v>Presence of a chemical temperature indicator (this is a specific piece of paper different from the thermometer)  which shows temperature acc to the norms                        </v>
      </c>
      <c r="J237" s="39" t="str">
        <f>IFERROR(__xludf.DUMMYFUNCTION("""COMPUTED_VALUE"""),"")</f>
        <v/>
      </c>
      <c r="K237" s="39" t="b">
        <f>IFERROR(__xludf.DUMMYFUNCTION("""COMPUTED_VALUE"""),TRUE)</f>
        <v>1</v>
      </c>
      <c r="L237" s="37" t="str">
        <f>IFERROR(__xludf.DUMMYFUNCTION("""COMPUTED_VALUE"""),"")</f>
        <v/>
      </c>
      <c r="M237" s="37" t="str">
        <f>IFERROR(__xludf.DUMMYFUNCTION("""COMPUTED_VALUE"""),"")</f>
        <v/>
      </c>
      <c r="N237" s="40" t="str">
        <f>IFERROR(__xludf.DUMMYFUNCTION("""COMPUTED_VALUE"""),"")</f>
        <v/>
      </c>
      <c r="O237" s="39" t="str">
        <f>IFERROR(__xludf.DUMMYFUNCTION("""COMPUTED_VALUE"""),"")</f>
        <v/>
      </c>
      <c r="P237" s="39" t="str">
        <f>IFERROR(__xludf.DUMMYFUNCTION("""COMPUTED_VALUE"""),"")</f>
        <v/>
      </c>
      <c r="Q237" s="39" t="str">
        <f>IFERROR(__xludf.DUMMYFUNCTION("""COMPUTED_VALUE"""),"")</f>
        <v/>
      </c>
      <c r="R237" s="39" t="str">
        <f>IFERROR(__xludf.DUMMYFUNCTION("""COMPUTED_VALUE"""),"")</f>
        <v/>
      </c>
      <c r="S237" s="39" t="str">
        <f>IFERROR(__xludf.DUMMYFUNCTION("""COMPUTED_VALUE"""),"")</f>
        <v/>
      </c>
      <c r="T237" s="39" t="str">
        <f>IFERROR(__xludf.DUMMYFUNCTION("""COMPUTED_VALUE"""),"")</f>
        <v/>
      </c>
      <c r="U237" s="39" t="str">
        <f>IFERROR(__xludf.DUMMYFUNCTION("""COMPUTED_VALUE"""),"")</f>
        <v/>
      </c>
      <c r="V237" s="39" t="str">
        <f>IFERROR(__xludf.DUMMYFUNCTION("""COMPUTED_VALUE"""),"")</f>
        <v/>
      </c>
      <c r="W237" s="39" t="str">
        <f>IFERROR(__xludf.DUMMYFUNCTION("""COMPUTED_VALUE"""),"")</f>
        <v/>
      </c>
      <c r="X237" s="39" t="str">
        <f>IFERROR(__xludf.DUMMYFUNCTION("""COMPUTED_VALUE"""),"chemical_te")</f>
        <v>chemical_te</v>
      </c>
      <c r="Y237" s="39" t="str">
        <f>IFERROR(__xludf.DUMMYFUNCTION("""COMPUTED_VALUE"""),"Yes")</f>
        <v>Yes</v>
      </c>
      <c r="Z237" s="39" t="str">
        <f>IFERROR(__xludf.DUMMYFUNCTION("""COMPUTED_VALUE"""),"yes1_no0")</f>
        <v>yes1_no0</v>
      </c>
      <c r="AA237" s="39" t="str">
        <f>IFERROR(__xludf.DUMMYFUNCTION("""COMPUTED_VALUE"""),"yes1no00000")</f>
        <v>yes1no00000</v>
      </c>
      <c r="AB237" s="39" t="str">
        <f>IFERROR(__xludf.DUMMYFUNCTION("""COMPUTED_VALUE"""),"INTEGER_ZERO_OR_POSITIVE")</f>
        <v>INTEGER_ZERO_OR_POSITIVE</v>
      </c>
      <c r="AC237" s="39" t="str">
        <f>IFERROR(__xludf.DUMMYFUNCTION("""COMPUTED_VALUE"""),"")</f>
        <v/>
      </c>
      <c r="AD237" s="39" t="str">
        <f>IFERROR(__xludf.DUMMYFUNCTION("""COMPUTED_VALUE"""),"INTEGER_ZERO_OR_POSITIVE")</f>
        <v>INTEGER_ZERO_OR_POSITIVE</v>
      </c>
      <c r="AE237" s="39" t="str">
        <f>IFERROR(__xludf.DUMMYFUNCTION("""COMPUTED_VALUE"""),"SUM")</f>
        <v>SUM</v>
      </c>
      <c r="AF237" s="39" t="b">
        <f>IFERROR(__xludf.DUMMYFUNCTION("""COMPUTED_VALUE"""),TRUE)</f>
        <v>1</v>
      </c>
      <c r="AG237" s="39" t="str">
        <f>IFERROR(__xludf.DUMMYFUNCTION("""COMPUTED_VALUE"""),"")</f>
        <v/>
      </c>
      <c r="AH237" s="39"/>
      <c r="AI237" s="39"/>
      <c r="AJ237" s="39"/>
      <c r="AK237" s="39"/>
      <c r="AL237" s="39"/>
      <c r="AM237" s="39"/>
      <c r="AN237" s="39"/>
    </row>
    <row r="238" outlineLevel="1">
      <c r="A238" t="str">
        <f>IFERROR(__xludf.DUMMYFUNCTION("""COMPUTED_VALUE"""),"select_one yes1_no0")</f>
        <v>select_one yes1_no0</v>
      </c>
      <c r="B238" t="str">
        <f>IFERROR(__xludf.DUMMYFUNCTION("""COMPUTED_VALUE"""),"AppStoreVac")</f>
        <v>AppStoreVac</v>
      </c>
      <c r="C238" t="str">
        <f>IFERROR(__xludf.DUMMYFUNCTION("""COMPUTED_VALUE"""),"4. Appropriate storage of vaccines")</f>
        <v>4. Appropriate storage of vaccines</v>
      </c>
      <c r="D238" t="str">
        <f>IFERROR(__xludf.DUMMYFUNCTION("""COMPUTED_VALUE"""),"")</f>
        <v/>
      </c>
      <c r="E238" t="str">
        <f>IFERROR(__xludf.DUMMYFUNCTION("""COMPUTED_VALUE"""),"")</f>
        <v/>
      </c>
      <c r="F238">
        <f>IFERROR(__xludf.DUMMYFUNCTION("""COMPUTED_VALUE"""),238.0)</f>
        <v>238</v>
      </c>
      <c r="G238">
        <f>IFERROR(__xludf.DUMMYFUNCTION("""COMPUTED_VALUE"""),1.0)</f>
        <v>1</v>
      </c>
      <c r="H238">
        <f>IFERROR(__xludf.DUMMYFUNCTION("""COMPUTED_VALUE"""),11.0)</f>
        <v>11</v>
      </c>
      <c r="I238" t="str">
        <f>IFERROR(__xludf.DUMMYFUNCTION("""COMPUTED_VALUE"""),"Freezing compartment: Measles                        
Non-freezing compartment: BCG, Penta + HepB, TT, thinners                        
Absence of vaccines which are expired                        
Readable labels on all vaccines                        ")</f>
        <v>Freezing compartment: Measles                        
Non-freezing compartment: BCG, Penta + HepB, TT, thinners                        
Absence of vaccines which are expired                        
Readable labels on all vaccines                        </v>
      </c>
      <c r="J238" t="str">
        <f>IFERROR(__xludf.DUMMYFUNCTION("""COMPUTED_VALUE"""),"")</f>
        <v/>
      </c>
      <c r="K238" t="b">
        <f>IFERROR(__xludf.DUMMYFUNCTION("""COMPUTED_VALUE"""),TRUE)</f>
        <v>1</v>
      </c>
      <c r="L238" s="61" t="str">
        <f>IFERROR(__xludf.DUMMYFUNCTION("""COMPUTED_VALUE"""),"")</f>
        <v/>
      </c>
      <c r="M238" s="61" t="str">
        <f>IFERROR(__xludf.DUMMYFUNCTION("""COMPUTED_VALUE"""),"")</f>
        <v/>
      </c>
      <c r="N238" s="15" t="str">
        <f>IFERROR(__xludf.DUMMYFUNCTION("""COMPUTED_VALUE"""),"")</f>
        <v/>
      </c>
      <c r="O238" t="str">
        <f>IFERROR(__xludf.DUMMYFUNCTION("""COMPUTED_VALUE"""),"")</f>
        <v/>
      </c>
      <c r="P238" t="str">
        <f>IFERROR(__xludf.DUMMYFUNCTION("""COMPUTED_VALUE"""),"")</f>
        <v/>
      </c>
      <c r="Q238" t="str">
        <f>IFERROR(__xludf.DUMMYFUNCTION("""COMPUTED_VALUE"""),"")</f>
        <v/>
      </c>
      <c r="R238" t="str">
        <f>IFERROR(__xludf.DUMMYFUNCTION("""COMPUTED_VALUE"""),"")</f>
        <v/>
      </c>
      <c r="S238" t="str">
        <f>IFERROR(__xludf.DUMMYFUNCTION("""COMPUTED_VALUE"""),"")</f>
        <v/>
      </c>
      <c r="T238" t="str">
        <f>IFERROR(__xludf.DUMMYFUNCTION("""COMPUTED_VALUE"""),"")</f>
        <v/>
      </c>
      <c r="U238" t="str">
        <f>IFERROR(__xludf.DUMMYFUNCTION("""COMPUTED_VALUE"""),"")</f>
        <v/>
      </c>
      <c r="V238" t="str">
        <f>IFERROR(__xludf.DUMMYFUNCTION("""COMPUTED_VALUE"""),"")</f>
        <v/>
      </c>
      <c r="W238" t="str">
        <f>IFERROR(__xludf.DUMMYFUNCTION("""COMPUTED_VALUE"""),"")</f>
        <v/>
      </c>
      <c r="X238" t="str">
        <f>IFERROR(__xludf.DUMMYFUNCTION("""COMPUTED_VALUE"""),"appropriate")</f>
        <v>appropriate</v>
      </c>
      <c r="Y238" t="str">
        <f>IFERROR(__xludf.DUMMYFUNCTION("""COMPUTED_VALUE"""),"Yes")</f>
        <v>Yes</v>
      </c>
      <c r="Z238" t="str">
        <f>IFERROR(__xludf.DUMMYFUNCTION("""COMPUTED_VALUE"""),"yes1_no0")</f>
        <v>yes1_no0</v>
      </c>
      <c r="AA238" t="str">
        <f>IFERROR(__xludf.DUMMYFUNCTION("""COMPUTED_VALUE"""),"yes1no00000")</f>
        <v>yes1no00000</v>
      </c>
      <c r="AB238" t="str">
        <f>IFERROR(__xludf.DUMMYFUNCTION("""COMPUTED_VALUE"""),"INTEGER_ZERO_OR_POSITIVE")</f>
        <v>INTEGER_ZERO_OR_POSITIVE</v>
      </c>
      <c r="AC238" t="str">
        <f>IFERROR(__xludf.DUMMYFUNCTION("""COMPUTED_VALUE"""),"")</f>
        <v/>
      </c>
      <c r="AD238" t="str">
        <f>IFERROR(__xludf.DUMMYFUNCTION("""COMPUTED_VALUE"""),"INTEGER_ZERO_OR_POSITIVE")</f>
        <v>INTEGER_ZERO_OR_POSITIVE</v>
      </c>
      <c r="AE238" t="str">
        <f>IFERROR(__xludf.DUMMYFUNCTION("""COMPUTED_VALUE"""),"SUM")</f>
        <v>SUM</v>
      </c>
      <c r="AF238" t="b">
        <f>IFERROR(__xludf.DUMMYFUNCTION("""COMPUTED_VALUE"""),TRUE)</f>
        <v>1</v>
      </c>
      <c r="AG238" t="str">
        <f>IFERROR(__xludf.DUMMYFUNCTION("""COMPUTED_VALUE"""),"")</f>
        <v/>
      </c>
    </row>
    <row r="239" outlineLevel="1">
      <c r="A239" s="59" t="str">
        <f>IFERROR(__xludf.DUMMYFUNCTION("""COMPUTED_VALUE"""),"select_one yes1_no0")</f>
        <v>select_one yes1_no0</v>
      </c>
      <c r="B239" s="59" t="str">
        <f>IFERROR(__xludf.DUMMYFUNCTION("""COMPUTED_VALUE"""),"AppStockVac")</f>
        <v>AppStockVac</v>
      </c>
      <c r="C239" s="59" t="str">
        <f>IFERROR(__xludf.DUMMYFUNCTION("""COMPUTED_VALUE"""),"5. Appropriate stock of vaccines")</f>
        <v>5. Appropriate stock of vaccines</v>
      </c>
      <c r="D239" s="59" t="str">
        <f>IFERROR(__xludf.DUMMYFUNCTION("""COMPUTED_VALUE"""),"")</f>
        <v/>
      </c>
      <c r="E239" s="59" t="str">
        <f>IFERROR(__xludf.DUMMYFUNCTION("""COMPUTED_VALUE"""),"")</f>
        <v/>
      </c>
      <c r="F239" s="59">
        <f>IFERROR(__xludf.DUMMYFUNCTION("""COMPUTED_VALUE"""),239.0)</f>
        <v>239</v>
      </c>
      <c r="G239" s="59">
        <f>IFERROR(__xludf.DUMMYFUNCTION("""COMPUTED_VALUE"""),1.0)</f>
        <v>1</v>
      </c>
      <c r="H239" s="59">
        <f>IFERROR(__xludf.DUMMYFUNCTION("""COMPUTED_VALUE"""),11.0)</f>
        <v>11</v>
      </c>
      <c r="I239" s="59" t="str">
        <f>IFERROR(__xludf.DUMMYFUNCTION("""COMPUTED_VALUE"""),"BCG, Penta, Polio, Yellow Fever, HBV, Measles, Tetanus, Hib, IPV, Vit A                        
Presence of stock control cards for all vaccines; concordance paper and physical stock verified ")</f>
        <v>BCG, Penta, Polio, Yellow Fever, HBV, Measles, Tetanus, Hib, IPV, Vit A                        
Presence of stock control cards for all vaccines; concordance paper and physical stock verified </v>
      </c>
      <c r="J239" s="59" t="str">
        <f>IFERROR(__xludf.DUMMYFUNCTION("""COMPUTED_VALUE"""),"")</f>
        <v/>
      </c>
      <c r="K239" s="59" t="b">
        <f>IFERROR(__xludf.DUMMYFUNCTION("""COMPUTED_VALUE"""),TRUE)</f>
        <v>1</v>
      </c>
      <c r="L239" s="57" t="str">
        <f>IFERROR(__xludf.DUMMYFUNCTION("""COMPUTED_VALUE"""),"")</f>
        <v/>
      </c>
      <c r="M239" s="57" t="str">
        <f>IFERROR(__xludf.DUMMYFUNCTION("""COMPUTED_VALUE"""),"")</f>
        <v/>
      </c>
      <c r="N239" s="60" t="str">
        <f>IFERROR(__xludf.DUMMYFUNCTION("""COMPUTED_VALUE"""),"")</f>
        <v/>
      </c>
      <c r="O239" s="59" t="str">
        <f>IFERROR(__xludf.DUMMYFUNCTION("""COMPUTED_VALUE"""),"")</f>
        <v/>
      </c>
      <c r="P239" s="59" t="str">
        <f>IFERROR(__xludf.DUMMYFUNCTION("""COMPUTED_VALUE"""),"")</f>
        <v/>
      </c>
      <c r="Q239" s="59" t="str">
        <f>IFERROR(__xludf.DUMMYFUNCTION("""COMPUTED_VALUE"""),"")</f>
        <v/>
      </c>
      <c r="R239" s="59" t="str">
        <f>IFERROR(__xludf.DUMMYFUNCTION("""COMPUTED_VALUE"""),"")</f>
        <v/>
      </c>
      <c r="S239" s="59" t="str">
        <f>IFERROR(__xludf.DUMMYFUNCTION("""COMPUTED_VALUE"""),"")</f>
        <v/>
      </c>
      <c r="T239" s="59" t="str">
        <f>IFERROR(__xludf.DUMMYFUNCTION("""COMPUTED_VALUE"""),"")</f>
        <v/>
      </c>
      <c r="U239" s="59" t="str">
        <f>IFERROR(__xludf.DUMMYFUNCTION("""COMPUTED_VALUE"""),"")</f>
        <v/>
      </c>
      <c r="V239" s="59" t="str">
        <f>IFERROR(__xludf.DUMMYFUNCTION("""COMPUTED_VALUE"""),"")</f>
        <v/>
      </c>
      <c r="W239" s="59" t="str">
        <f>IFERROR(__xludf.DUMMYFUNCTION("""COMPUTED_VALUE"""),"")</f>
        <v/>
      </c>
      <c r="X239" s="59" t="str">
        <f>IFERROR(__xludf.DUMMYFUNCTION("""COMPUTED_VALUE"""),"appropriate")</f>
        <v>appropriate</v>
      </c>
      <c r="Y239" s="59" t="str">
        <f>IFERROR(__xludf.DUMMYFUNCTION("""COMPUTED_VALUE"""),"Yes")</f>
        <v>Yes</v>
      </c>
      <c r="Z239" s="59" t="str">
        <f>IFERROR(__xludf.DUMMYFUNCTION("""COMPUTED_VALUE"""),"yes1_no0")</f>
        <v>yes1_no0</v>
      </c>
      <c r="AA239" s="59" t="str">
        <f>IFERROR(__xludf.DUMMYFUNCTION("""COMPUTED_VALUE"""),"yes1no00000")</f>
        <v>yes1no00000</v>
      </c>
      <c r="AB239" s="59" t="str">
        <f>IFERROR(__xludf.DUMMYFUNCTION("""COMPUTED_VALUE"""),"INTEGER_ZERO_OR_POSITIVE")</f>
        <v>INTEGER_ZERO_OR_POSITIVE</v>
      </c>
      <c r="AC239" s="59" t="str">
        <f>IFERROR(__xludf.DUMMYFUNCTION("""COMPUTED_VALUE"""),"")</f>
        <v/>
      </c>
      <c r="AD239" s="59" t="str">
        <f>IFERROR(__xludf.DUMMYFUNCTION("""COMPUTED_VALUE"""),"INTEGER_ZERO_OR_POSITIVE")</f>
        <v>INTEGER_ZERO_OR_POSITIVE</v>
      </c>
      <c r="AE239" s="59" t="str">
        <f>IFERROR(__xludf.DUMMYFUNCTION("""COMPUTED_VALUE"""),"SUM")</f>
        <v>SUM</v>
      </c>
      <c r="AF239" s="59" t="b">
        <f>IFERROR(__xludf.DUMMYFUNCTION("""COMPUTED_VALUE"""),TRUE)</f>
        <v>1</v>
      </c>
      <c r="AG239" s="59" t="str">
        <f>IFERROR(__xludf.DUMMYFUNCTION("""COMPUTED_VALUE"""),"")</f>
        <v/>
      </c>
      <c r="AH239" s="59"/>
      <c r="AI239" s="59"/>
      <c r="AJ239" s="59"/>
      <c r="AK239" s="59"/>
      <c r="AL239" s="59"/>
      <c r="AM239" s="59"/>
      <c r="AN239" s="59"/>
    </row>
    <row r="240" outlineLevel="1">
      <c r="A240" s="56" t="str">
        <f>IFERROR(__xludf.DUMMYFUNCTION("""COMPUTED_VALUE"""),"select_one yes1_no0")</f>
        <v>select_one yes1_no0</v>
      </c>
      <c r="B240" s="56" t="str">
        <f>IFERROR(__xludf.DUMMYFUNCTION("""COMPUTED_VALUE"""),"ColdChainMa")</f>
        <v>ColdChainMa</v>
      </c>
      <c r="C240" s="56" t="str">
        <f>IFERROR(__xludf.DUMMYFUNCTION("""COMPUTED_VALUE"""),"6. Cold Chain maintenance")</f>
        <v>6. Cold Chain maintenance</v>
      </c>
      <c r="D240" s="56" t="str">
        <f>IFERROR(__xludf.DUMMYFUNCTION("""COMPUTED_VALUE"""),"")</f>
        <v/>
      </c>
      <c r="E240" s="56" t="str">
        <f>IFERROR(__xludf.DUMMYFUNCTION("""COMPUTED_VALUE"""),"")</f>
        <v/>
      </c>
      <c r="F240" s="56">
        <f>IFERROR(__xludf.DUMMYFUNCTION("""COMPUTED_VALUE"""),240.0)</f>
        <v>240</v>
      </c>
      <c r="G240" s="56">
        <f>IFERROR(__xludf.DUMMYFUNCTION("""COMPUTED_VALUE"""),1.0)</f>
        <v>1</v>
      </c>
      <c r="H240" s="56">
        <f>IFERROR(__xludf.DUMMYFUNCTION("""COMPUTED_VALUE"""),11.0)</f>
        <v>11</v>
      </c>
      <c r="I240" s="56" t="str">
        <f>IFERROR(__xludf.DUMMYFUNCTION("""COMPUTED_VALUE"""),"If kerosene fridge: stock of at the least 14L Kerosene; if solar fridge: battery not damaged                     ")</f>
        <v>If kerosene fridge: stock of at the least 14L Kerosene; if solar fridge: battery not damaged                     </v>
      </c>
      <c r="J240" s="56" t="str">
        <f>IFERROR(__xludf.DUMMYFUNCTION("""COMPUTED_VALUE"""),"")</f>
        <v/>
      </c>
      <c r="K240" s="56" t="b">
        <f>IFERROR(__xludf.DUMMYFUNCTION("""COMPUTED_VALUE"""),TRUE)</f>
        <v>1</v>
      </c>
      <c r="L240" s="57" t="str">
        <f>IFERROR(__xludf.DUMMYFUNCTION("""COMPUTED_VALUE"""),"")</f>
        <v/>
      </c>
      <c r="M240" s="57" t="str">
        <f>IFERROR(__xludf.DUMMYFUNCTION("""COMPUTED_VALUE"""),"")</f>
        <v/>
      </c>
      <c r="N240" s="58" t="str">
        <f>IFERROR(__xludf.DUMMYFUNCTION("""COMPUTED_VALUE"""),"")</f>
        <v/>
      </c>
      <c r="O240" s="56" t="str">
        <f>IFERROR(__xludf.DUMMYFUNCTION("""COMPUTED_VALUE"""),"")</f>
        <v/>
      </c>
      <c r="P240" s="56" t="str">
        <f>IFERROR(__xludf.DUMMYFUNCTION("""COMPUTED_VALUE"""),"")</f>
        <v/>
      </c>
      <c r="Q240" s="56" t="str">
        <f>IFERROR(__xludf.DUMMYFUNCTION("""COMPUTED_VALUE"""),"")</f>
        <v/>
      </c>
      <c r="R240" s="56" t="str">
        <f>IFERROR(__xludf.DUMMYFUNCTION("""COMPUTED_VALUE"""),"")</f>
        <v/>
      </c>
      <c r="S240" s="56" t="str">
        <f>IFERROR(__xludf.DUMMYFUNCTION("""COMPUTED_VALUE"""),"")</f>
        <v/>
      </c>
      <c r="T240" s="56" t="str">
        <f>IFERROR(__xludf.DUMMYFUNCTION("""COMPUTED_VALUE"""),"")</f>
        <v/>
      </c>
      <c r="U240" s="56" t="str">
        <f>IFERROR(__xludf.DUMMYFUNCTION("""COMPUTED_VALUE"""),"")</f>
        <v/>
      </c>
      <c r="V240" s="56" t="str">
        <f>IFERROR(__xludf.DUMMYFUNCTION("""COMPUTED_VALUE"""),"")</f>
        <v/>
      </c>
      <c r="W240" s="56" t="str">
        <f>IFERROR(__xludf.DUMMYFUNCTION("""COMPUTED_VALUE"""),"")</f>
        <v/>
      </c>
      <c r="X240" s="56" t="str">
        <f>IFERROR(__xludf.DUMMYFUNCTION("""COMPUTED_VALUE"""),"cold_chain_")</f>
        <v>cold_chain_</v>
      </c>
      <c r="Y240" s="56" t="str">
        <f>IFERROR(__xludf.DUMMYFUNCTION("""COMPUTED_VALUE"""),"Yes")</f>
        <v>Yes</v>
      </c>
      <c r="Z240" s="56" t="str">
        <f>IFERROR(__xludf.DUMMYFUNCTION("""COMPUTED_VALUE"""),"yes1_no0")</f>
        <v>yes1_no0</v>
      </c>
      <c r="AA240" s="56" t="str">
        <f>IFERROR(__xludf.DUMMYFUNCTION("""COMPUTED_VALUE"""),"yes1no00000")</f>
        <v>yes1no00000</v>
      </c>
      <c r="AB240" s="56" t="str">
        <f>IFERROR(__xludf.DUMMYFUNCTION("""COMPUTED_VALUE"""),"INTEGER_ZERO_OR_POSITIVE")</f>
        <v>INTEGER_ZERO_OR_POSITIVE</v>
      </c>
      <c r="AC240" s="56" t="str">
        <f>IFERROR(__xludf.DUMMYFUNCTION("""COMPUTED_VALUE"""),"")</f>
        <v/>
      </c>
      <c r="AD240" s="56" t="str">
        <f>IFERROR(__xludf.DUMMYFUNCTION("""COMPUTED_VALUE"""),"INTEGER_ZERO_OR_POSITIVE")</f>
        <v>INTEGER_ZERO_OR_POSITIVE</v>
      </c>
      <c r="AE240" s="56" t="str">
        <f>IFERROR(__xludf.DUMMYFUNCTION("""COMPUTED_VALUE"""),"SUM")</f>
        <v>SUM</v>
      </c>
      <c r="AF240" s="56" t="b">
        <f>IFERROR(__xludf.DUMMYFUNCTION("""COMPUTED_VALUE"""),TRUE)</f>
        <v>1</v>
      </c>
      <c r="AG240" s="56" t="str">
        <f>IFERROR(__xludf.DUMMYFUNCTION("""COMPUTED_VALUE"""),"")</f>
        <v/>
      </c>
      <c r="AH240" s="56"/>
      <c r="AI240" s="56"/>
      <c r="AJ240" s="56"/>
      <c r="AK240" s="56"/>
      <c r="AL240" s="56"/>
      <c r="AM240" s="56"/>
      <c r="AN240" s="56"/>
    </row>
    <row r="241" outlineLevel="1">
      <c r="A241" t="str">
        <f>IFERROR(__xludf.DUMMYFUNCTION("""COMPUTED_VALUE"""),"select_one yes1_no0")</f>
        <v>select_one yes1_no0</v>
      </c>
      <c r="B241" t="str">
        <f>IFERROR(__xludf.DUMMYFUNCTION("""COMPUTED_VALUE"""),"Coldpackfrn")</f>
        <v>Coldpackfrn</v>
      </c>
      <c r="C241" t="str">
        <f>IFERROR(__xludf.DUMMYFUNCTION("""COMPUTED_VALUE"""),"7. Cold packs are well frozen")</f>
        <v>7. Cold packs are well frozen</v>
      </c>
      <c r="D241" t="str">
        <f>IFERROR(__xludf.DUMMYFUNCTION("""COMPUTED_VALUE"""),"")</f>
        <v/>
      </c>
      <c r="E241" t="str">
        <f>IFERROR(__xludf.DUMMYFUNCTION("""COMPUTED_VALUE"""),"")</f>
        <v/>
      </c>
      <c r="F241">
        <f>IFERROR(__xludf.DUMMYFUNCTION("""COMPUTED_VALUE"""),241.0)</f>
        <v>241</v>
      </c>
      <c r="G241">
        <f>IFERROR(__xludf.DUMMYFUNCTION("""COMPUTED_VALUE"""),1.0)</f>
        <v>1</v>
      </c>
      <c r="H241">
        <f>IFERROR(__xludf.DUMMYFUNCTION("""COMPUTED_VALUE"""),11.0)</f>
        <v>11</v>
      </c>
      <c r="I241" t="str">
        <f>IFERROR(__xludf.DUMMYFUNCTION("""COMPUTED_VALUE"""),"At the least 5			")</f>
        <v>At the least 5			</v>
      </c>
      <c r="J241" t="str">
        <f>IFERROR(__xludf.DUMMYFUNCTION("""COMPUTED_VALUE"""),"")</f>
        <v/>
      </c>
      <c r="K241" t="b">
        <f>IFERROR(__xludf.DUMMYFUNCTION("""COMPUTED_VALUE"""),TRUE)</f>
        <v>1</v>
      </c>
      <c r="L241" s="61" t="str">
        <f>IFERROR(__xludf.DUMMYFUNCTION("""COMPUTED_VALUE"""),"")</f>
        <v/>
      </c>
      <c r="M241" s="61" t="str">
        <f>IFERROR(__xludf.DUMMYFUNCTION("""COMPUTED_VALUE"""),"")</f>
        <v/>
      </c>
      <c r="N241" s="15" t="str">
        <f>IFERROR(__xludf.DUMMYFUNCTION("""COMPUTED_VALUE"""),"")</f>
        <v/>
      </c>
      <c r="O241" t="str">
        <f>IFERROR(__xludf.DUMMYFUNCTION("""COMPUTED_VALUE"""),"")</f>
        <v/>
      </c>
      <c r="P241" t="str">
        <f>IFERROR(__xludf.DUMMYFUNCTION("""COMPUTED_VALUE"""),"")</f>
        <v/>
      </c>
      <c r="Q241" t="str">
        <f>IFERROR(__xludf.DUMMYFUNCTION("""COMPUTED_VALUE"""),"")</f>
        <v/>
      </c>
      <c r="R241" t="str">
        <f>IFERROR(__xludf.DUMMYFUNCTION("""COMPUTED_VALUE"""),"")</f>
        <v/>
      </c>
      <c r="S241" t="str">
        <f>IFERROR(__xludf.DUMMYFUNCTION("""COMPUTED_VALUE"""),"")</f>
        <v/>
      </c>
      <c r="T241" t="str">
        <f>IFERROR(__xludf.DUMMYFUNCTION("""COMPUTED_VALUE"""),"")</f>
        <v/>
      </c>
      <c r="U241" t="str">
        <f>IFERROR(__xludf.DUMMYFUNCTION("""COMPUTED_VALUE"""),"")</f>
        <v/>
      </c>
      <c r="V241" t="str">
        <f>IFERROR(__xludf.DUMMYFUNCTION("""COMPUTED_VALUE"""),"")</f>
        <v/>
      </c>
      <c r="W241" t="str">
        <f>IFERROR(__xludf.DUMMYFUNCTION("""COMPUTED_VALUE"""),"")</f>
        <v/>
      </c>
      <c r="X241" t="str">
        <f>IFERROR(__xludf.DUMMYFUNCTION("""COMPUTED_VALUE"""),"cold_packs_")</f>
        <v>cold_packs_</v>
      </c>
      <c r="Y241" t="str">
        <f>IFERROR(__xludf.DUMMYFUNCTION("""COMPUTED_VALUE"""),"Yes")</f>
        <v>Yes</v>
      </c>
      <c r="Z241" t="str">
        <f>IFERROR(__xludf.DUMMYFUNCTION("""COMPUTED_VALUE"""),"yes1_no0")</f>
        <v>yes1_no0</v>
      </c>
      <c r="AA241" t="str">
        <f>IFERROR(__xludf.DUMMYFUNCTION("""COMPUTED_VALUE"""),"yes1no00000")</f>
        <v>yes1no00000</v>
      </c>
      <c r="AB241" t="str">
        <f>IFERROR(__xludf.DUMMYFUNCTION("""COMPUTED_VALUE"""),"INTEGER_ZERO_OR_POSITIVE")</f>
        <v>INTEGER_ZERO_OR_POSITIVE</v>
      </c>
      <c r="AC241" t="str">
        <f>IFERROR(__xludf.DUMMYFUNCTION("""COMPUTED_VALUE"""),"")</f>
        <v/>
      </c>
      <c r="AD241" t="str">
        <f>IFERROR(__xludf.DUMMYFUNCTION("""COMPUTED_VALUE"""),"INTEGER_ZERO_OR_POSITIVE")</f>
        <v>INTEGER_ZERO_OR_POSITIVE</v>
      </c>
      <c r="AE241" t="str">
        <f>IFERROR(__xludf.DUMMYFUNCTION("""COMPUTED_VALUE"""),"SUM")</f>
        <v>SUM</v>
      </c>
      <c r="AF241" t="b">
        <f>IFERROR(__xludf.DUMMYFUNCTION("""COMPUTED_VALUE"""),TRUE)</f>
        <v>1</v>
      </c>
      <c r="AG241" t="str">
        <f>IFERROR(__xludf.DUMMYFUNCTION("""COMPUTED_VALUE"""),"")</f>
        <v/>
      </c>
    </row>
    <row r="242" outlineLevel="1">
      <c r="A242" t="str">
        <f>IFERROR(__xludf.DUMMYFUNCTION("""COMPUTED_VALUE"""),"select_one yes1_no0")</f>
        <v>select_one yes1_no0</v>
      </c>
      <c r="B242" t="str">
        <f>IFERROR(__xludf.DUMMYFUNCTION("""COMPUTED_VALUE"""),"SyingeAvail")</f>
        <v>SyingeAvail</v>
      </c>
      <c r="C242" t="str">
        <f>IFERROR(__xludf.DUMMYFUNCTION("""COMPUTED_VALUE"""),"8. Syringes available")</f>
        <v>8. Syringes available</v>
      </c>
      <c r="D242" t="str">
        <f>IFERROR(__xludf.DUMMYFUNCTION("""COMPUTED_VALUE"""),"")</f>
        <v/>
      </c>
      <c r="E242" t="str">
        <f>IFERROR(__xludf.DUMMYFUNCTION("""COMPUTED_VALUE"""),"")</f>
        <v/>
      </c>
      <c r="F242">
        <f>IFERROR(__xludf.DUMMYFUNCTION("""COMPUTED_VALUE"""),242.0)</f>
        <v>242</v>
      </c>
      <c r="G242">
        <f>IFERROR(__xludf.DUMMYFUNCTION("""COMPUTED_VALUE"""),1.0)</f>
        <v>1</v>
      </c>
      <c r="H242">
        <f>IFERROR(__xludf.DUMMYFUNCTION("""COMPUTED_VALUE"""),11.0)</f>
        <v>11</v>
      </c>
      <c r="I242" t="str">
        <f>IFERROR(__xludf.DUMMYFUNCTION("""COMPUTED_VALUE"""),"Auto-blocking at least 30; for dilution - at least 3			")</f>
        <v>Auto-blocking at least 30; for dilution - at least 3			</v>
      </c>
      <c r="J242" t="str">
        <f>IFERROR(__xludf.DUMMYFUNCTION("""COMPUTED_VALUE"""),"")</f>
        <v/>
      </c>
      <c r="K242" t="b">
        <f>IFERROR(__xludf.DUMMYFUNCTION("""COMPUTED_VALUE"""),TRUE)</f>
        <v>1</v>
      </c>
      <c r="L242" s="61" t="str">
        <f>IFERROR(__xludf.DUMMYFUNCTION("""COMPUTED_VALUE"""),"")</f>
        <v/>
      </c>
      <c r="M242" s="61" t="str">
        <f>IFERROR(__xludf.DUMMYFUNCTION("""COMPUTED_VALUE"""),"")</f>
        <v/>
      </c>
      <c r="N242" s="15" t="str">
        <f>IFERROR(__xludf.DUMMYFUNCTION("""COMPUTED_VALUE"""),"")</f>
        <v/>
      </c>
      <c r="O242" t="str">
        <f>IFERROR(__xludf.DUMMYFUNCTION("""COMPUTED_VALUE"""),"")</f>
        <v/>
      </c>
      <c r="P242" t="str">
        <f>IFERROR(__xludf.DUMMYFUNCTION("""COMPUTED_VALUE"""),"")</f>
        <v/>
      </c>
      <c r="Q242" t="str">
        <f>IFERROR(__xludf.DUMMYFUNCTION("""COMPUTED_VALUE"""),"")</f>
        <v/>
      </c>
      <c r="R242" t="str">
        <f>IFERROR(__xludf.DUMMYFUNCTION("""COMPUTED_VALUE"""),"")</f>
        <v/>
      </c>
      <c r="S242" t="str">
        <f>IFERROR(__xludf.DUMMYFUNCTION("""COMPUTED_VALUE"""),"")</f>
        <v/>
      </c>
      <c r="T242" t="str">
        <f>IFERROR(__xludf.DUMMYFUNCTION("""COMPUTED_VALUE"""),"")</f>
        <v/>
      </c>
      <c r="U242" t="str">
        <f>IFERROR(__xludf.DUMMYFUNCTION("""COMPUTED_VALUE"""),"")</f>
        <v/>
      </c>
      <c r="V242" t="str">
        <f>IFERROR(__xludf.DUMMYFUNCTION("""COMPUTED_VALUE"""),"")</f>
        <v/>
      </c>
      <c r="W242" t="str">
        <f>IFERROR(__xludf.DUMMYFUNCTION("""COMPUTED_VALUE"""),"")</f>
        <v/>
      </c>
      <c r="X242" t="str">
        <f>IFERROR(__xludf.DUMMYFUNCTION("""COMPUTED_VALUE"""),"syringes_av")</f>
        <v>syringes_av</v>
      </c>
      <c r="Y242" t="str">
        <f>IFERROR(__xludf.DUMMYFUNCTION("""COMPUTED_VALUE"""),"Yes")</f>
        <v>Yes</v>
      </c>
      <c r="Z242" t="str">
        <f>IFERROR(__xludf.DUMMYFUNCTION("""COMPUTED_VALUE"""),"yes1_no0")</f>
        <v>yes1_no0</v>
      </c>
      <c r="AA242" t="str">
        <f>IFERROR(__xludf.DUMMYFUNCTION("""COMPUTED_VALUE"""),"yes1no00000")</f>
        <v>yes1no00000</v>
      </c>
      <c r="AB242" t="str">
        <f>IFERROR(__xludf.DUMMYFUNCTION("""COMPUTED_VALUE"""),"INTEGER_ZERO_OR_POSITIVE")</f>
        <v>INTEGER_ZERO_OR_POSITIVE</v>
      </c>
      <c r="AC242" t="str">
        <f>IFERROR(__xludf.DUMMYFUNCTION("""COMPUTED_VALUE"""),"")</f>
        <v/>
      </c>
      <c r="AD242" t="str">
        <f>IFERROR(__xludf.DUMMYFUNCTION("""COMPUTED_VALUE"""),"INTEGER_ZERO_OR_POSITIVE")</f>
        <v>INTEGER_ZERO_OR_POSITIVE</v>
      </c>
      <c r="AE242" t="str">
        <f>IFERROR(__xludf.DUMMYFUNCTION("""COMPUTED_VALUE"""),"SUM")</f>
        <v>SUM</v>
      </c>
      <c r="AF242" t="b">
        <f>IFERROR(__xludf.DUMMYFUNCTION("""COMPUTED_VALUE"""),TRUE)</f>
        <v>1</v>
      </c>
      <c r="AG242" t="str">
        <f>IFERROR(__xludf.DUMMYFUNCTION("""COMPUTED_VALUE"""),"")</f>
        <v/>
      </c>
    </row>
    <row r="243" outlineLevel="1">
      <c r="A243" t="str">
        <f>IFERROR(__xludf.DUMMYFUNCTION("""COMPUTED_VALUE"""),"select_one yes1_no0")</f>
        <v>select_one yes1_no0</v>
      </c>
      <c r="B243" t="str">
        <f>IFERROR(__xludf.DUMMYFUNCTION("""COMPUTED_VALUE"""),"Wastecolect")</f>
        <v>Wastecolect</v>
      </c>
      <c r="C243" t="str">
        <f>IFERROR(__xludf.DUMMYFUNCTION("""COMPUTED_VALUE"""),"9. Waste collection availability of safe disposal box")</f>
        <v>9. Waste collection availability of safe disposal box</v>
      </c>
      <c r="D243" t="str">
        <f>IFERROR(__xludf.DUMMYFUNCTION("""COMPUTED_VALUE"""),"")</f>
        <v/>
      </c>
      <c r="E243" t="str">
        <f>IFERROR(__xludf.DUMMYFUNCTION("""COMPUTED_VALUE"""),"")</f>
        <v/>
      </c>
      <c r="F243">
        <f>IFERROR(__xludf.DUMMYFUNCTION("""COMPUTED_VALUE"""),243.0)</f>
        <v>243</v>
      </c>
      <c r="G243">
        <f>IFERROR(__xludf.DUMMYFUNCTION("""COMPUTED_VALUE"""),1.0)</f>
        <v>1</v>
      </c>
      <c r="H243">
        <f>IFERROR(__xludf.DUMMYFUNCTION("""COMPUTED_VALUE"""),11.0)</f>
        <v>11</v>
      </c>
      <c r="I243" t="str">
        <f>IFERROR(__xludf.DUMMYFUNCTION("""COMPUTED_VALUE"""),"")</f>
        <v/>
      </c>
      <c r="J243" t="str">
        <f>IFERROR(__xludf.DUMMYFUNCTION("""COMPUTED_VALUE"""),"")</f>
        <v/>
      </c>
      <c r="K243" t="b">
        <f>IFERROR(__xludf.DUMMYFUNCTION("""COMPUTED_VALUE"""),TRUE)</f>
        <v>1</v>
      </c>
      <c r="L243" s="61" t="str">
        <f>IFERROR(__xludf.DUMMYFUNCTION("""COMPUTED_VALUE"""),"")</f>
        <v/>
      </c>
      <c r="M243" s="61" t="str">
        <f>IFERROR(__xludf.DUMMYFUNCTION("""COMPUTED_VALUE"""),"")</f>
        <v/>
      </c>
      <c r="N243" s="15" t="str">
        <f>IFERROR(__xludf.DUMMYFUNCTION("""COMPUTED_VALUE"""),"")</f>
        <v/>
      </c>
      <c r="O243" t="str">
        <f>IFERROR(__xludf.DUMMYFUNCTION("""COMPUTED_VALUE"""),"")</f>
        <v/>
      </c>
      <c r="P243" t="str">
        <f>IFERROR(__xludf.DUMMYFUNCTION("""COMPUTED_VALUE"""),"")</f>
        <v/>
      </c>
      <c r="Q243" t="str">
        <f>IFERROR(__xludf.DUMMYFUNCTION("""COMPUTED_VALUE"""),"")</f>
        <v/>
      </c>
      <c r="R243" t="str">
        <f>IFERROR(__xludf.DUMMYFUNCTION("""COMPUTED_VALUE"""),"")</f>
        <v/>
      </c>
      <c r="S243" t="str">
        <f>IFERROR(__xludf.DUMMYFUNCTION("""COMPUTED_VALUE"""),"")</f>
        <v/>
      </c>
      <c r="T243" t="str">
        <f>IFERROR(__xludf.DUMMYFUNCTION("""COMPUTED_VALUE"""),"")</f>
        <v/>
      </c>
      <c r="U243" t="str">
        <f>IFERROR(__xludf.DUMMYFUNCTION("""COMPUTED_VALUE"""),"")</f>
        <v/>
      </c>
      <c r="V243" t="str">
        <f>IFERROR(__xludf.DUMMYFUNCTION("""COMPUTED_VALUE"""),"")</f>
        <v/>
      </c>
      <c r="W243" t="str">
        <f>IFERROR(__xludf.DUMMYFUNCTION("""COMPUTED_VALUE"""),"")</f>
        <v/>
      </c>
      <c r="X243" t="str">
        <f>IFERROR(__xludf.DUMMYFUNCTION("""COMPUTED_VALUE"""),"waste_colle")</f>
        <v>waste_colle</v>
      </c>
      <c r="Y243" t="str">
        <f>IFERROR(__xludf.DUMMYFUNCTION("""COMPUTED_VALUE"""),"Yes")</f>
        <v>Yes</v>
      </c>
      <c r="Z243" t="str">
        <f>IFERROR(__xludf.DUMMYFUNCTION("""COMPUTED_VALUE"""),"yes1_no0")</f>
        <v>yes1_no0</v>
      </c>
      <c r="AA243" t="str">
        <f>IFERROR(__xludf.DUMMYFUNCTION("""COMPUTED_VALUE"""),"yes1no00000")</f>
        <v>yes1no00000</v>
      </c>
      <c r="AB243" t="str">
        <f>IFERROR(__xludf.DUMMYFUNCTION("""COMPUTED_VALUE"""),"INTEGER_ZERO_OR_POSITIVE")</f>
        <v>INTEGER_ZERO_OR_POSITIVE</v>
      </c>
      <c r="AC243" t="str">
        <f>IFERROR(__xludf.DUMMYFUNCTION("""COMPUTED_VALUE"""),"")</f>
        <v/>
      </c>
      <c r="AD243" t="str">
        <f>IFERROR(__xludf.DUMMYFUNCTION("""COMPUTED_VALUE"""),"INTEGER_ZERO_OR_POSITIVE")</f>
        <v>INTEGER_ZERO_OR_POSITIVE</v>
      </c>
      <c r="AE243" t="str">
        <f>IFERROR(__xludf.DUMMYFUNCTION("""COMPUTED_VALUE"""),"SUM")</f>
        <v>SUM</v>
      </c>
      <c r="AF243" t="b">
        <f>IFERROR(__xludf.DUMMYFUNCTION("""COMPUTED_VALUE"""),TRUE)</f>
        <v>1</v>
      </c>
      <c r="AG243" t="str">
        <f>IFERROR(__xludf.DUMMYFUNCTION("""COMPUTED_VALUE"""),"")</f>
        <v/>
      </c>
    </row>
    <row r="244" outlineLevel="1">
      <c r="A244" t="str">
        <f>IFERROR(__xludf.DUMMYFUNCTION("""COMPUTED_VALUE"""),"select_one yes1_no0")</f>
        <v>select_one yes1_no0</v>
      </c>
      <c r="B244" t="str">
        <f>IFERROR(__xludf.DUMMYFUNCTION("""COMPUTED_VALUE"""),"StocU5Avail")</f>
        <v>StocU5Avail</v>
      </c>
      <c r="C244" t="str">
        <f>IFERROR(__xludf.DUMMYFUNCTION("""COMPUTED_VALUE"""),"10. Stock of U5 growth cards available")</f>
        <v>10. Stock of U5 growth cards available</v>
      </c>
      <c r="D244" t="str">
        <f>IFERROR(__xludf.DUMMYFUNCTION("""COMPUTED_VALUE"""),"")</f>
        <v/>
      </c>
      <c r="E244" t="str">
        <f>IFERROR(__xludf.DUMMYFUNCTION("""COMPUTED_VALUE"""),"")</f>
        <v/>
      </c>
      <c r="F244">
        <f>IFERROR(__xludf.DUMMYFUNCTION("""COMPUTED_VALUE"""),244.0)</f>
        <v>244</v>
      </c>
      <c r="G244">
        <f>IFERROR(__xludf.DUMMYFUNCTION("""COMPUTED_VALUE"""),1.0)</f>
        <v>1</v>
      </c>
      <c r="H244">
        <f>IFERROR(__xludf.DUMMYFUNCTION("""COMPUTED_VALUE"""),11.0)</f>
        <v>11</v>
      </c>
      <c r="I244" t="str">
        <f>IFERROR(__xludf.DUMMYFUNCTION("""COMPUTED_VALUE"""),"At the least 10			")</f>
        <v>At the least 10			</v>
      </c>
      <c r="J244" t="str">
        <f>IFERROR(__xludf.DUMMYFUNCTION("""COMPUTED_VALUE"""),"")</f>
        <v/>
      </c>
      <c r="K244" t="b">
        <f>IFERROR(__xludf.DUMMYFUNCTION("""COMPUTED_VALUE"""),TRUE)</f>
        <v>1</v>
      </c>
      <c r="L244" s="61" t="str">
        <f>IFERROR(__xludf.DUMMYFUNCTION("""COMPUTED_VALUE"""),"")</f>
        <v/>
      </c>
      <c r="M244" s="61" t="str">
        <f>IFERROR(__xludf.DUMMYFUNCTION("""COMPUTED_VALUE"""),"")</f>
        <v/>
      </c>
      <c r="N244" s="15" t="str">
        <f>IFERROR(__xludf.DUMMYFUNCTION("""COMPUTED_VALUE"""),"")</f>
        <v/>
      </c>
      <c r="O244" t="str">
        <f>IFERROR(__xludf.DUMMYFUNCTION("""COMPUTED_VALUE"""),"")</f>
        <v/>
      </c>
      <c r="P244" t="str">
        <f>IFERROR(__xludf.DUMMYFUNCTION("""COMPUTED_VALUE"""),"")</f>
        <v/>
      </c>
      <c r="Q244" t="str">
        <f>IFERROR(__xludf.DUMMYFUNCTION("""COMPUTED_VALUE"""),"")</f>
        <v/>
      </c>
      <c r="R244" t="str">
        <f>IFERROR(__xludf.DUMMYFUNCTION("""COMPUTED_VALUE"""),"")</f>
        <v/>
      </c>
      <c r="S244" t="str">
        <f>IFERROR(__xludf.DUMMYFUNCTION("""COMPUTED_VALUE"""),"")</f>
        <v/>
      </c>
      <c r="T244" t="str">
        <f>IFERROR(__xludf.DUMMYFUNCTION("""COMPUTED_VALUE"""),"")</f>
        <v/>
      </c>
      <c r="U244" t="str">
        <f>IFERROR(__xludf.DUMMYFUNCTION("""COMPUTED_VALUE"""),"")</f>
        <v/>
      </c>
      <c r="V244" t="str">
        <f>IFERROR(__xludf.DUMMYFUNCTION("""COMPUTED_VALUE"""),"")</f>
        <v/>
      </c>
      <c r="W244" t="str">
        <f>IFERROR(__xludf.DUMMYFUNCTION("""COMPUTED_VALUE"""),"")</f>
        <v/>
      </c>
      <c r="X244" t="str">
        <f>IFERROR(__xludf.DUMMYFUNCTION("""COMPUTED_VALUE"""),"stock_of_u5")</f>
        <v>stock_of_u5</v>
      </c>
      <c r="Y244" t="str">
        <f>IFERROR(__xludf.DUMMYFUNCTION("""COMPUTED_VALUE"""),"Yes")</f>
        <v>Yes</v>
      </c>
      <c r="Z244" t="str">
        <f>IFERROR(__xludf.DUMMYFUNCTION("""COMPUTED_VALUE"""),"yes1_no0")</f>
        <v>yes1_no0</v>
      </c>
      <c r="AA244" t="str">
        <f>IFERROR(__xludf.DUMMYFUNCTION("""COMPUTED_VALUE"""),"yes1no00000")</f>
        <v>yes1no00000</v>
      </c>
      <c r="AB244" t="str">
        <f>IFERROR(__xludf.DUMMYFUNCTION("""COMPUTED_VALUE"""),"INTEGER_ZERO_OR_POSITIVE")</f>
        <v>INTEGER_ZERO_OR_POSITIVE</v>
      </c>
      <c r="AC244" t="str">
        <f>IFERROR(__xludf.DUMMYFUNCTION("""COMPUTED_VALUE"""),"")</f>
        <v/>
      </c>
      <c r="AD244" t="str">
        <f>IFERROR(__xludf.DUMMYFUNCTION("""COMPUTED_VALUE"""),"INTEGER_ZERO_OR_POSITIVE")</f>
        <v>INTEGER_ZERO_OR_POSITIVE</v>
      </c>
      <c r="AE244" t="str">
        <f>IFERROR(__xludf.DUMMYFUNCTION("""COMPUTED_VALUE"""),"SUM")</f>
        <v>SUM</v>
      </c>
      <c r="AF244" t="b">
        <f>IFERROR(__xludf.DUMMYFUNCTION("""COMPUTED_VALUE"""),TRUE)</f>
        <v>1</v>
      </c>
      <c r="AG244" t="str">
        <f>IFERROR(__xludf.DUMMYFUNCTION("""COMPUTED_VALUE"""),"")</f>
        <v/>
      </c>
    </row>
    <row r="245" outlineLevel="1">
      <c r="A245" t="str">
        <f>IFERROR(__xludf.DUMMYFUNCTION("""COMPUTED_VALUE"""),"select_one yes1_no0")</f>
        <v>select_one yes1_no0</v>
      </c>
      <c r="B245" t="str">
        <f>IFERROR(__xludf.DUMMYFUNCTION("""COMPUTED_VALUE"""),"ChildImmReg")</f>
        <v>ChildImmReg</v>
      </c>
      <c r="C245" t="str">
        <f>IFERROR(__xludf.DUMMYFUNCTION("""COMPUTED_VALUE"""),"11. Child immunization register well maintained &amp; Monthly monitoring chart well filled and updated")</f>
        <v>11. Child immunization register well maintained &amp; Monthly monitoring chart well filled and updated</v>
      </c>
      <c r="D245" t="str">
        <f>IFERROR(__xludf.DUMMYFUNCTION("""COMPUTED_VALUE"""),"")</f>
        <v/>
      </c>
      <c r="E245" t="str">
        <f>IFERROR(__xludf.DUMMYFUNCTION("""COMPUTED_VALUE"""),"")</f>
        <v/>
      </c>
      <c r="F245">
        <f>IFERROR(__xludf.DUMMYFUNCTION("""COMPUTED_VALUE"""),245.0)</f>
        <v>245</v>
      </c>
      <c r="G245">
        <f>IFERROR(__xludf.DUMMYFUNCTION("""COMPUTED_VALUE"""),1.0)</f>
        <v>1</v>
      </c>
      <c r="H245">
        <f>IFERROR(__xludf.DUMMYFUNCTION("""COMPUTED_VALUE"""),11.0)</f>
        <v>11</v>
      </c>
      <c r="I245" t="str">
        <f>IFERROR(__xludf.DUMMYFUNCTION("""COMPUTED_VALUE"""),"System is capable of identifying drop outs and Fully Vaccinated Children			")</f>
        <v>System is capable of identifying drop outs and Fully Vaccinated Children			</v>
      </c>
      <c r="J245" t="str">
        <f>IFERROR(__xludf.DUMMYFUNCTION("""COMPUTED_VALUE"""),"")</f>
        <v/>
      </c>
      <c r="K245" t="b">
        <f>IFERROR(__xludf.DUMMYFUNCTION("""COMPUTED_VALUE"""),TRUE)</f>
        <v>1</v>
      </c>
      <c r="L245" s="61" t="str">
        <f>IFERROR(__xludf.DUMMYFUNCTION("""COMPUTED_VALUE"""),"")</f>
        <v/>
      </c>
      <c r="M245" s="61" t="str">
        <f>IFERROR(__xludf.DUMMYFUNCTION("""COMPUTED_VALUE"""),"")</f>
        <v/>
      </c>
      <c r="N245" s="15" t="str">
        <f>IFERROR(__xludf.DUMMYFUNCTION("""COMPUTED_VALUE"""),"")</f>
        <v/>
      </c>
      <c r="O245" t="str">
        <f>IFERROR(__xludf.DUMMYFUNCTION("""COMPUTED_VALUE"""),"")</f>
        <v/>
      </c>
      <c r="P245" t="str">
        <f>IFERROR(__xludf.DUMMYFUNCTION("""COMPUTED_VALUE"""),"")</f>
        <v/>
      </c>
      <c r="Q245" t="str">
        <f>IFERROR(__xludf.DUMMYFUNCTION("""COMPUTED_VALUE"""),"")</f>
        <v/>
      </c>
      <c r="R245" t="str">
        <f>IFERROR(__xludf.DUMMYFUNCTION("""COMPUTED_VALUE"""),"")</f>
        <v/>
      </c>
      <c r="S245" t="str">
        <f>IFERROR(__xludf.DUMMYFUNCTION("""COMPUTED_VALUE"""),"")</f>
        <v/>
      </c>
      <c r="T245" t="str">
        <f>IFERROR(__xludf.DUMMYFUNCTION("""COMPUTED_VALUE"""),"")</f>
        <v/>
      </c>
      <c r="U245" t="str">
        <f>IFERROR(__xludf.DUMMYFUNCTION("""COMPUTED_VALUE"""),"")</f>
        <v/>
      </c>
      <c r="V245" t="str">
        <f>IFERROR(__xludf.DUMMYFUNCTION("""COMPUTED_VALUE"""),"")</f>
        <v/>
      </c>
      <c r="W245" t="str">
        <f>IFERROR(__xludf.DUMMYFUNCTION("""COMPUTED_VALUE"""),"")</f>
        <v/>
      </c>
      <c r="X245" t="str">
        <f>IFERROR(__xludf.DUMMYFUNCTION("""COMPUTED_VALUE"""),"child_immun")</f>
        <v>child_immun</v>
      </c>
      <c r="Y245" t="str">
        <f>IFERROR(__xludf.DUMMYFUNCTION("""COMPUTED_VALUE"""),"Yes")</f>
        <v>Yes</v>
      </c>
      <c r="Z245" t="str">
        <f>IFERROR(__xludf.DUMMYFUNCTION("""COMPUTED_VALUE"""),"yes1_no0")</f>
        <v>yes1_no0</v>
      </c>
      <c r="AA245" t="str">
        <f>IFERROR(__xludf.DUMMYFUNCTION("""COMPUTED_VALUE"""),"yes1no00000")</f>
        <v>yes1no00000</v>
      </c>
      <c r="AB245" t="str">
        <f>IFERROR(__xludf.DUMMYFUNCTION("""COMPUTED_VALUE"""),"INTEGER_ZERO_OR_POSITIVE")</f>
        <v>INTEGER_ZERO_OR_POSITIVE</v>
      </c>
      <c r="AC245" t="str">
        <f>IFERROR(__xludf.DUMMYFUNCTION("""COMPUTED_VALUE"""),"")</f>
        <v/>
      </c>
      <c r="AD245" t="str">
        <f>IFERROR(__xludf.DUMMYFUNCTION("""COMPUTED_VALUE"""),"INTEGER_ZERO_OR_POSITIVE")</f>
        <v>INTEGER_ZERO_OR_POSITIVE</v>
      </c>
      <c r="AE245" t="str">
        <f>IFERROR(__xludf.DUMMYFUNCTION("""COMPUTED_VALUE"""),"SUM")</f>
        <v>SUM</v>
      </c>
      <c r="AF245" t="b">
        <f>IFERROR(__xludf.DUMMYFUNCTION("""COMPUTED_VALUE"""),TRUE)</f>
        <v>1</v>
      </c>
      <c r="AG245" t="str">
        <f>IFERROR(__xludf.DUMMYFUNCTION("""COMPUTED_VALUE"""),"")</f>
        <v/>
      </c>
    </row>
    <row r="246" outlineLevel="1">
      <c r="A246" t="str">
        <f>IFERROR(__xludf.DUMMYFUNCTION("""COMPUTED_VALUE"""),"select_one yes1_no0")</f>
        <v>select_one yes1_no0</v>
      </c>
      <c r="B246" t="str">
        <f>IFERROR(__xludf.DUMMYFUNCTION("""COMPUTED_VALUE"""),"GudWaitarea")</f>
        <v>GudWaitarea</v>
      </c>
      <c r="C246" t="str">
        <f>IFERROR(__xludf.DUMMYFUNCTION("""COMPUTED_VALUE"""),"12. Conditions in waiting area for immunization services")</f>
        <v>12. Conditions in waiting area for immunization services</v>
      </c>
      <c r="D246" t="str">
        <f>IFERROR(__xludf.DUMMYFUNCTION("""COMPUTED_VALUE"""),"")</f>
        <v/>
      </c>
      <c r="E246" t="str">
        <f>IFERROR(__xludf.DUMMYFUNCTION("""COMPUTED_VALUE"""),"")</f>
        <v/>
      </c>
      <c r="F246">
        <f>IFERROR(__xludf.DUMMYFUNCTION("""COMPUTED_VALUE"""),246.0)</f>
        <v>246</v>
      </c>
      <c r="G246">
        <f>IFERROR(__xludf.DUMMYFUNCTION("""COMPUTED_VALUE"""),1.0)</f>
        <v>1</v>
      </c>
      <c r="H246">
        <f>IFERROR(__xludf.DUMMYFUNCTION("""COMPUTED_VALUE"""),11.0)</f>
        <v>11</v>
      </c>
      <c r="I246" t="str">
        <f>IFERROR(__xludf.DUMMYFUNCTION("""COMPUTED_VALUE"""),"Sufficient benches and or chairs, protected against sun and rain			")</f>
        <v>Sufficient benches and or chairs, protected against sun and rain			</v>
      </c>
      <c r="J246" t="str">
        <f>IFERROR(__xludf.DUMMYFUNCTION("""COMPUTED_VALUE"""),"")</f>
        <v/>
      </c>
      <c r="K246" t="b">
        <f>IFERROR(__xludf.DUMMYFUNCTION("""COMPUTED_VALUE"""),TRUE)</f>
        <v>1</v>
      </c>
      <c r="L246" s="61" t="str">
        <f>IFERROR(__xludf.DUMMYFUNCTION("""COMPUTED_VALUE"""),"")</f>
        <v/>
      </c>
      <c r="M246" s="61" t="str">
        <f>IFERROR(__xludf.DUMMYFUNCTION("""COMPUTED_VALUE"""),"")</f>
        <v/>
      </c>
      <c r="N246" s="15" t="str">
        <f>IFERROR(__xludf.DUMMYFUNCTION("""COMPUTED_VALUE"""),"")</f>
        <v/>
      </c>
      <c r="O246" t="str">
        <f>IFERROR(__xludf.DUMMYFUNCTION("""COMPUTED_VALUE"""),"")</f>
        <v/>
      </c>
      <c r="P246" t="str">
        <f>IFERROR(__xludf.DUMMYFUNCTION("""COMPUTED_VALUE"""),"")</f>
        <v/>
      </c>
      <c r="Q246" t="str">
        <f>IFERROR(__xludf.DUMMYFUNCTION("""COMPUTED_VALUE"""),"")</f>
        <v/>
      </c>
      <c r="R246" t="str">
        <f>IFERROR(__xludf.DUMMYFUNCTION("""COMPUTED_VALUE"""),"")</f>
        <v/>
      </c>
      <c r="S246" t="str">
        <f>IFERROR(__xludf.DUMMYFUNCTION("""COMPUTED_VALUE"""),"")</f>
        <v/>
      </c>
      <c r="T246" t="str">
        <f>IFERROR(__xludf.DUMMYFUNCTION("""COMPUTED_VALUE"""),"")</f>
        <v/>
      </c>
      <c r="U246" t="str">
        <f>IFERROR(__xludf.DUMMYFUNCTION("""COMPUTED_VALUE"""),"")</f>
        <v/>
      </c>
      <c r="V246" t="str">
        <f>IFERROR(__xludf.DUMMYFUNCTION("""COMPUTED_VALUE"""),"")</f>
        <v/>
      </c>
      <c r="W246" t="str">
        <f>IFERROR(__xludf.DUMMYFUNCTION("""COMPUTED_VALUE"""),"")</f>
        <v/>
      </c>
      <c r="X246" t="str">
        <f>IFERROR(__xludf.DUMMYFUNCTION("""COMPUTED_VALUE"""),"conditions_")</f>
        <v>conditions_</v>
      </c>
      <c r="Y246" t="str">
        <f>IFERROR(__xludf.DUMMYFUNCTION("""COMPUTED_VALUE"""),"Yes")</f>
        <v>Yes</v>
      </c>
      <c r="Z246" t="str">
        <f>IFERROR(__xludf.DUMMYFUNCTION("""COMPUTED_VALUE"""),"yes1_no0")</f>
        <v>yes1_no0</v>
      </c>
      <c r="AA246" t="str">
        <f>IFERROR(__xludf.DUMMYFUNCTION("""COMPUTED_VALUE"""),"yes1no00000")</f>
        <v>yes1no00000</v>
      </c>
      <c r="AB246" t="str">
        <f>IFERROR(__xludf.DUMMYFUNCTION("""COMPUTED_VALUE"""),"INTEGER_ZERO_OR_POSITIVE")</f>
        <v>INTEGER_ZERO_OR_POSITIVE</v>
      </c>
      <c r="AC246" t="str">
        <f>IFERROR(__xludf.DUMMYFUNCTION("""COMPUTED_VALUE"""),"")</f>
        <v/>
      </c>
      <c r="AD246" t="str">
        <f>IFERROR(__xludf.DUMMYFUNCTION("""COMPUTED_VALUE"""),"INTEGER_ZERO_OR_POSITIVE")</f>
        <v>INTEGER_ZERO_OR_POSITIVE</v>
      </c>
      <c r="AE246" t="str">
        <f>IFERROR(__xludf.DUMMYFUNCTION("""COMPUTED_VALUE"""),"SUM")</f>
        <v>SUM</v>
      </c>
      <c r="AF246" t="b">
        <f>IFERROR(__xludf.DUMMYFUNCTION("""COMPUTED_VALUE"""),TRUE)</f>
        <v>1</v>
      </c>
      <c r="AG246" t="str">
        <f>IFERROR(__xludf.DUMMYFUNCTION("""COMPUTED_VALUE"""),"")</f>
        <v/>
      </c>
    </row>
    <row r="247" outlineLevel="1">
      <c r="A247" t="str">
        <f>IFERROR(__xludf.DUMMYFUNCTION("""COMPUTED_VALUE"""),"select_one yes1_no0")</f>
        <v>select_one yes1_no0</v>
      </c>
      <c r="B247" t="str">
        <f>IFERROR(__xludf.DUMMYFUNCTION("""COMPUTED_VALUE"""),"NumbPatient")</f>
        <v>NumbPatient</v>
      </c>
      <c r="C247" t="str">
        <f>IFERROR(__xludf.DUMMYFUNCTION("""COMPUTED_VALUE"""),"13. Patients receive numbered waiting buttons according to their arrival")</f>
        <v>13. Patients receive numbered waiting buttons according to their arrival</v>
      </c>
      <c r="D247" t="str">
        <f>IFERROR(__xludf.DUMMYFUNCTION("""COMPUTED_VALUE"""),"")</f>
        <v/>
      </c>
      <c r="E247" t="str">
        <f>IFERROR(__xludf.DUMMYFUNCTION("""COMPUTED_VALUE"""),"")</f>
        <v/>
      </c>
      <c r="F247">
        <f>IFERROR(__xludf.DUMMYFUNCTION("""COMPUTED_VALUE"""),247.0)</f>
        <v>247</v>
      </c>
      <c r="G247">
        <f>IFERROR(__xludf.DUMMYFUNCTION("""COMPUTED_VALUE"""),1.0)</f>
        <v>1</v>
      </c>
      <c r="H247">
        <f>IFERROR(__xludf.DUMMYFUNCTION("""COMPUTED_VALUE"""),11.0)</f>
        <v>11</v>
      </c>
      <c r="I247" t="str">
        <f>IFERROR(__xludf.DUMMYFUNCTION("""COMPUTED_VALUE"""),"")</f>
        <v/>
      </c>
      <c r="J247" t="str">
        <f>IFERROR(__xludf.DUMMYFUNCTION("""COMPUTED_VALUE"""),"")</f>
        <v/>
      </c>
      <c r="K247" t="b">
        <f>IFERROR(__xludf.DUMMYFUNCTION("""COMPUTED_VALUE"""),TRUE)</f>
        <v>1</v>
      </c>
      <c r="L247" s="61" t="str">
        <f>IFERROR(__xludf.DUMMYFUNCTION("""COMPUTED_VALUE"""),"")</f>
        <v/>
      </c>
      <c r="M247" s="61" t="str">
        <f>IFERROR(__xludf.DUMMYFUNCTION("""COMPUTED_VALUE"""),"")</f>
        <v/>
      </c>
      <c r="N247" s="15" t="str">
        <f>IFERROR(__xludf.DUMMYFUNCTION("""COMPUTED_VALUE"""),"")</f>
        <v/>
      </c>
      <c r="O247" t="str">
        <f>IFERROR(__xludf.DUMMYFUNCTION("""COMPUTED_VALUE"""),"")</f>
        <v/>
      </c>
      <c r="P247" t="str">
        <f>IFERROR(__xludf.DUMMYFUNCTION("""COMPUTED_VALUE"""),"")</f>
        <v/>
      </c>
      <c r="Q247" t="str">
        <f>IFERROR(__xludf.DUMMYFUNCTION("""COMPUTED_VALUE"""),"")</f>
        <v/>
      </c>
      <c r="R247" t="str">
        <f>IFERROR(__xludf.DUMMYFUNCTION("""COMPUTED_VALUE"""),"")</f>
        <v/>
      </c>
      <c r="S247" t="str">
        <f>IFERROR(__xludf.DUMMYFUNCTION("""COMPUTED_VALUE"""),"")</f>
        <v/>
      </c>
      <c r="T247" t="str">
        <f>IFERROR(__xludf.DUMMYFUNCTION("""COMPUTED_VALUE"""),"")</f>
        <v/>
      </c>
      <c r="U247" t="str">
        <f>IFERROR(__xludf.DUMMYFUNCTION("""COMPUTED_VALUE"""),"")</f>
        <v/>
      </c>
      <c r="V247" t="str">
        <f>IFERROR(__xludf.DUMMYFUNCTION("""COMPUTED_VALUE"""),"")</f>
        <v/>
      </c>
      <c r="W247" t="str">
        <f>IFERROR(__xludf.DUMMYFUNCTION("""COMPUTED_VALUE"""),"")</f>
        <v/>
      </c>
      <c r="X247" t="str">
        <f>IFERROR(__xludf.DUMMYFUNCTION("""COMPUTED_VALUE"""),"patients_re")</f>
        <v>patients_re</v>
      </c>
      <c r="Y247" t="str">
        <f>IFERROR(__xludf.DUMMYFUNCTION("""COMPUTED_VALUE"""),"Yes")</f>
        <v>Yes</v>
      </c>
      <c r="Z247" t="str">
        <f>IFERROR(__xludf.DUMMYFUNCTION("""COMPUTED_VALUE"""),"yes1_no0")</f>
        <v>yes1_no0</v>
      </c>
      <c r="AA247" t="str">
        <f>IFERROR(__xludf.DUMMYFUNCTION("""COMPUTED_VALUE"""),"yes1no00000")</f>
        <v>yes1no00000</v>
      </c>
      <c r="AB247" t="str">
        <f>IFERROR(__xludf.DUMMYFUNCTION("""COMPUTED_VALUE"""),"INTEGER_ZERO_OR_POSITIVE")</f>
        <v>INTEGER_ZERO_OR_POSITIVE</v>
      </c>
      <c r="AC247" t="str">
        <f>IFERROR(__xludf.DUMMYFUNCTION("""COMPUTED_VALUE"""),"")</f>
        <v/>
      </c>
      <c r="AD247" t="str">
        <f>IFERROR(__xludf.DUMMYFUNCTION("""COMPUTED_VALUE"""),"INTEGER_ZERO_OR_POSITIVE")</f>
        <v>INTEGER_ZERO_OR_POSITIVE</v>
      </c>
      <c r="AE247" t="str">
        <f>IFERROR(__xludf.DUMMYFUNCTION("""COMPUTED_VALUE"""),"SUM")</f>
        <v>SUM</v>
      </c>
      <c r="AF247" t="b">
        <f>IFERROR(__xludf.DUMMYFUNCTION("""COMPUTED_VALUE"""),TRUE)</f>
        <v>1</v>
      </c>
      <c r="AG247" t="str">
        <f>IFERROR(__xludf.DUMMYFUNCTION("""COMPUTED_VALUE"""),"")</f>
        <v/>
      </c>
    </row>
    <row r="248">
      <c r="A248" t="str">
        <f>IFERROR(__xludf.DUMMYFUNCTION("""COMPUTED_VALUE"""),"select_one yes1_no0")</f>
        <v>select_one yes1_no0</v>
      </c>
      <c r="B248" t="str">
        <f>IFERROR(__xludf.DUMMYFUNCTION("""COMPUTED_VALUE"""),"BabyWeighSc")</f>
        <v>BabyWeighSc</v>
      </c>
      <c r="C248" t="str">
        <f>IFERROR(__xludf.DUMMYFUNCTION("""COMPUTED_VALUE"""),"14. Baby weighing scale available and in working condition")</f>
        <v>14. Baby weighing scale available and in working condition</v>
      </c>
      <c r="D248" t="str">
        <f>IFERROR(__xludf.DUMMYFUNCTION("""COMPUTED_VALUE"""),"")</f>
        <v/>
      </c>
      <c r="E248" t="str">
        <f>IFERROR(__xludf.DUMMYFUNCTION("""COMPUTED_VALUE"""),"")</f>
        <v/>
      </c>
      <c r="F248">
        <f>IFERROR(__xludf.DUMMYFUNCTION("""COMPUTED_VALUE"""),248.0)</f>
        <v>248</v>
      </c>
      <c r="G248">
        <f>IFERROR(__xludf.DUMMYFUNCTION("""COMPUTED_VALUE"""),1.0)</f>
        <v>1</v>
      </c>
      <c r="H248">
        <f>IFERROR(__xludf.DUMMYFUNCTION("""COMPUTED_VALUE"""),11.0)</f>
        <v>11</v>
      </c>
      <c r="I248" t="str">
        <f>IFERROR(__xludf.DUMMYFUNCTION("""COMPUTED_VALUE"""),"Balance calibrated to zero + pants available, clean and in good condition			")</f>
        <v>Balance calibrated to zero + pants available, clean and in good condition			</v>
      </c>
      <c r="J248" t="str">
        <f>IFERROR(__xludf.DUMMYFUNCTION("""COMPUTED_VALUE"""),"")</f>
        <v/>
      </c>
      <c r="K248" t="b">
        <f>IFERROR(__xludf.DUMMYFUNCTION("""COMPUTED_VALUE"""),TRUE)</f>
        <v>1</v>
      </c>
      <c r="L248" s="61" t="str">
        <f>IFERROR(__xludf.DUMMYFUNCTION("""COMPUTED_VALUE"""),"")</f>
        <v/>
      </c>
      <c r="M248" s="61" t="str">
        <f>IFERROR(__xludf.DUMMYFUNCTION("""COMPUTED_VALUE"""),"")</f>
        <v/>
      </c>
      <c r="N248" s="15" t="str">
        <f>IFERROR(__xludf.DUMMYFUNCTION("""COMPUTED_VALUE"""),"")</f>
        <v/>
      </c>
      <c r="O248" t="str">
        <f>IFERROR(__xludf.DUMMYFUNCTION("""COMPUTED_VALUE"""),"")</f>
        <v/>
      </c>
      <c r="P248" t="str">
        <f>IFERROR(__xludf.DUMMYFUNCTION("""COMPUTED_VALUE"""),"")</f>
        <v/>
      </c>
      <c r="Q248" t="str">
        <f>IFERROR(__xludf.DUMMYFUNCTION("""COMPUTED_VALUE"""),"")</f>
        <v/>
      </c>
      <c r="R248" t="str">
        <f>IFERROR(__xludf.DUMMYFUNCTION("""COMPUTED_VALUE"""),"")</f>
        <v/>
      </c>
      <c r="S248" t="str">
        <f>IFERROR(__xludf.DUMMYFUNCTION("""COMPUTED_VALUE"""),"")</f>
        <v/>
      </c>
      <c r="T248" t="str">
        <f>IFERROR(__xludf.DUMMYFUNCTION("""COMPUTED_VALUE"""),"")</f>
        <v/>
      </c>
      <c r="U248" t="str">
        <f>IFERROR(__xludf.DUMMYFUNCTION("""COMPUTED_VALUE"""),"")</f>
        <v/>
      </c>
      <c r="V248" t="str">
        <f>IFERROR(__xludf.DUMMYFUNCTION("""COMPUTED_VALUE"""),"")</f>
        <v/>
      </c>
      <c r="W248" t="str">
        <f>IFERROR(__xludf.DUMMYFUNCTION("""COMPUTED_VALUE"""),"")</f>
        <v/>
      </c>
      <c r="X248" t="str">
        <f>IFERROR(__xludf.DUMMYFUNCTION("""COMPUTED_VALUE"""),"baby_weighi")</f>
        <v>baby_weighi</v>
      </c>
      <c r="Y248" t="str">
        <f>IFERROR(__xludf.DUMMYFUNCTION("""COMPUTED_VALUE"""),"Yes")</f>
        <v>Yes</v>
      </c>
      <c r="Z248" t="str">
        <f>IFERROR(__xludf.DUMMYFUNCTION("""COMPUTED_VALUE"""),"yes1_no0")</f>
        <v>yes1_no0</v>
      </c>
      <c r="AA248" t="str">
        <f>IFERROR(__xludf.DUMMYFUNCTION("""COMPUTED_VALUE"""),"yes1no00000")</f>
        <v>yes1no00000</v>
      </c>
      <c r="AB248" t="str">
        <f>IFERROR(__xludf.DUMMYFUNCTION("""COMPUTED_VALUE"""),"INTEGER_ZERO_OR_POSITIVE")</f>
        <v>INTEGER_ZERO_OR_POSITIVE</v>
      </c>
      <c r="AC248" t="str">
        <f>IFERROR(__xludf.DUMMYFUNCTION("""COMPUTED_VALUE"""),"")</f>
        <v/>
      </c>
      <c r="AD248" t="str">
        <f>IFERROR(__xludf.DUMMYFUNCTION("""COMPUTED_VALUE"""),"INTEGER_ZERO_OR_POSITIVE")</f>
        <v>INTEGER_ZERO_OR_POSITIVE</v>
      </c>
      <c r="AE248" t="str">
        <f>IFERROR(__xludf.DUMMYFUNCTION("""COMPUTED_VALUE"""),"SUM")</f>
        <v>SUM</v>
      </c>
      <c r="AF248" t="b">
        <f>IFERROR(__xludf.DUMMYFUNCTION("""COMPUTED_VALUE"""),TRUE)</f>
        <v>1</v>
      </c>
      <c r="AG248" t="str">
        <f>IFERROR(__xludf.DUMMYFUNCTION("""COMPUTED_VALUE"""),"")</f>
        <v/>
      </c>
    </row>
    <row r="249">
      <c r="A249" t="str">
        <f>IFERROR(__xludf.DUMMYFUNCTION("""COMPUTED_VALUE"""),"select_one yes1_no0")</f>
        <v>select_one yes1_no0</v>
      </c>
      <c r="B249" t="str">
        <f>IFERROR(__xludf.DUMMYFUNCTION("""COMPUTED_VALUE"""),"GrupIEC_BCC")</f>
        <v>GrupIEC_BCC</v>
      </c>
      <c r="C249" t="str">
        <f>IFERROR(__xludf.DUMMYFUNCTION("""COMPUTED_VALUE"""),"15. Group IEC/BCC")</f>
        <v>15. Group IEC/BCC</v>
      </c>
      <c r="D249" t="str">
        <f>IFERROR(__xludf.DUMMYFUNCTION("""COMPUTED_VALUE"""),"")</f>
        <v/>
      </c>
      <c r="E249" t="str">
        <f>IFERROR(__xludf.DUMMYFUNCTION("""COMPUTED_VALUE"""),"")</f>
        <v/>
      </c>
      <c r="F249">
        <f>IFERROR(__xludf.DUMMYFUNCTION("""COMPUTED_VALUE"""),249.0)</f>
        <v>249</v>
      </c>
      <c r="G249">
        <f>IFERROR(__xludf.DUMMYFUNCTION("""COMPUTED_VALUE"""),1.0)</f>
        <v>1</v>
      </c>
      <c r="H249">
        <f>IFERROR(__xludf.DUMMYFUNCTION("""COMPUTED_VALUE"""),11.0)</f>
        <v>11</v>
      </c>
      <c r="I249" t="str">
        <f>IFERROR(__xludf.DUMMYFUNCTION("""COMPUTED_VALUE"""),"Group meeting held before vaccinations (check the schedule of health education sessions)                        
Existence of updated IEC report with (a) topic, (b) number of participants, © leader of activity, (d) date and (e) signature                  "&amp;"      ")</f>
        <v>Group meeting held before vaccinations (check the schedule of health education sessions)                        
Existence of updated IEC report with (a) topic, (b) number of participants, © leader of activity, (d) date and (e) signature                        </v>
      </c>
      <c r="J249" t="str">
        <f>IFERROR(__xludf.DUMMYFUNCTION("""COMPUTED_VALUE"""),"")</f>
        <v/>
      </c>
      <c r="K249" t="b">
        <f>IFERROR(__xludf.DUMMYFUNCTION("""COMPUTED_VALUE"""),TRUE)</f>
        <v>1</v>
      </c>
      <c r="L249" s="61" t="str">
        <f>IFERROR(__xludf.DUMMYFUNCTION("""COMPUTED_VALUE"""),"")</f>
        <v/>
      </c>
      <c r="M249" s="61" t="str">
        <f>IFERROR(__xludf.DUMMYFUNCTION("""COMPUTED_VALUE"""),"")</f>
        <v/>
      </c>
      <c r="N249" s="15" t="str">
        <f>IFERROR(__xludf.DUMMYFUNCTION("""COMPUTED_VALUE"""),"")</f>
        <v/>
      </c>
      <c r="O249" t="str">
        <f>IFERROR(__xludf.DUMMYFUNCTION("""COMPUTED_VALUE"""),"")</f>
        <v/>
      </c>
      <c r="P249" t="str">
        <f>IFERROR(__xludf.DUMMYFUNCTION("""COMPUTED_VALUE"""),"")</f>
        <v/>
      </c>
      <c r="Q249" t="str">
        <f>IFERROR(__xludf.DUMMYFUNCTION("""COMPUTED_VALUE"""),"")</f>
        <v/>
      </c>
      <c r="R249" t="str">
        <f>IFERROR(__xludf.DUMMYFUNCTION("""COMPUTED_VALUE"""),"")</f>
        <v/>
      </c>
      <c r="S249" t="str">
        <f>IFERROR(__xludf.DUMMYFUNCTION("""COMPUTED_VALUE"""),"")</f>
        <v/>
      </c>
      <c r="T249" t="str">
        <f>IFERROR(__xludf.DUMMYFUNCTION("""COMPUTED_VALUE"""),"")</f>
        <v/>
      </c>
      <c r="U249" t="str">
        <f>IFERROR(__xludf.DUMMYFUNCTION("""COMPUTED_VALUE"""),"")</f>
        <v/>
      </c>
      <c r="V249" t="str">
        <f>IFERROR(__xludf.DUMMYFUNCTION("""COMPUTED_VALUE"""),"")</f>
        <v/>
      </c>
      <c r="W249" t="str">
        <f>IFERROR(__xludf.DUMMYFUNCTION("""COMPUTED_VALUE"""),"")</f>
        <v/>
      </c>
      <c r="X249" t="str">
        <f>IFERROR(__xludf.DUMMYFUNCTION("""COMPUTED_VALUE"""),"group_iec_b")</f>
        <v>group_iec_b</v>
      </c>
      <c r="Y249" t="str">
        <f>IFERROR(__xludf.DUMMYFUNCTION("""COMPUTED_VALUE"""),"Yes")</f>
        <v>Yes</v>
      </c>
      <c r="Z249" t="str">
        <f>IFERROR(__xludf.DUMMYFUNCTION("""COMPUTED_VALUE"""),"yes1_no0")</f>
        <v>yes1_no0</v>
      </c>
      <c r="AA249" t="str">
        <f>IFERROR(__xludf.DUMMYFUNCTION("""COMPUTED_VALUE"""),"yes1no00000")</f>
        <v>yes1no00000</v>
      </c>
      <c r="AB249" t="str">
        <f>IFERROR(__xludf.DUMMYFUNCTION("""COMPUTED_VALUE"""),"INTEGER_ZERO_OR_POSITIVE")</f>
        <v>INTEGER_ZERO_OR_POSITIVE</v>
      </c>
      <c r="AC249" t="str">
        <f>IFERROR(__xludf.DUMMYFUNCTION("""COMPUTED_VALUE"""),"")</f>
        <v/>
      </c>
      <c r="AD249" t="str">
        <f>IFERROR(__xludf.DUMMYFUNCTION("""COMPUTED_VALUE"""),"INTEGER_ZERO_OR_POSITIVE")</f>
        <v>INTEGER_ZERO_OR_POSITIVE</v>
      </c>
      <c r="AE249" t="str">
        <f>IFERROR(__xludf.DUMMYFUNCTION("""COMPUTED_VALUE"""),"SUM")</f>
        <v>SUM</v>
      </c>
      <c r="AF249" t="b">
        <f>IFERROR(__xludf.DUMMYFUNCTION("""COMPUTED_VALUE"""),TRUE)</f>
        <v>1</v>
      </c>
      <c r="AG249" t="str">
        <f>IFERROR(__xludf.DUMMYFUNCTION("""COMPUTED_VALUE"""),"")</f>
        <v/>
      </c>
    </row>
    <row r="250" outlineLevel="1">
      <c r="A250" s="56" t="str">
        <f>IFERROR(__xludf.DUMMYFUNCTION("""COMPUTED_VALUE"""),"select_one yes2_no0")</f>
        <v>select_one yes2_no0</v>
      </c>
      <c r="B250" s="56" t="str">
        <f>IFERROR(__xludf.DUMMYFUNCTION("""COMPUTED_VALUE"""),"RecoDropOut")</f>
        <v>RecoDropOut</v>
      </c>
      <c r="C250" s="56" t="str">
        <f>IFERROR(__xludf.DUMMYFUNCTION("""COMPUTED_VALUE"""),"16. Existence of a system to recover drop-outs")</f>
        <v>16. Existence of a system to recover drop-outs</v>
      </c>
      <c r="D250" s="56" t="str">
        <f>IFERROR(__xludf.DUMMYFUNCTION("""COMPUTED_VALUE"""),"")</f>
        <v/>
      </c>
      <c r="E250" s="56" t="str">
        <f>IFERROR(__xludf.DUMMYFUNCTION("""COMPUTED_VALUE"""),"")</f>
        <v/>
      </c>
      <c r="F250" s="56">
        <f>IFERROR(__xludf.DUMMYFUNCTION("""COMPUTED_VALUE"""),250.0)</f>
        <v>250</v>
      </c>
      <c r="G250" s="56">
        <f>IFERROR(__xludf.DUMMYFUNCTION("""COMPUTED_VALUE"""),2.0)</f>
        <v>2</v>
      </c>
      <c r="H250" s="56">
        <f>IFERROR(__xludf.DUMMYFUNCTION("""COMPUTED_VALUE"""),11.0)</f>
        <v>11</v>
      </c>
      <c r="I250" s="56" t="str">
        <f>IFERROR(__xludf.DUMMYFUNCTION("""COMPUTED_VALUE"""),"Schedule, record of appointments, well arranged invidual charts			")</f>
        <v>Schedule, record of appointments, well arranged invidual charts			</v>
      </c>
      <c r="J250" s="56" t="str">
        <f>IFERROR(__xludf.DUMMYFUNCTION("""COMPUTED_VALUE"""),"")</f>
        <v/>
      </c>
      <c r="K250" s="56" t="b">
        <f>IFERROR(__xludf.DUMMYFUNCTION("""COMPUTED_VALUE"""),TRUE)</f>
        <v>1</v>
      </c>
      <c r="L250" s="57" t="str">
        <f>IFERROR(__xludf.DUMMYFUNCTION("""COMPUTED_VALUE"""),"")</f>
        <v/>
      </c>
      <c r="M250" s="57" t="str">
        <f>IFERROR(__xludf.DUMMYFUNCTION("""COMPUTED_VALUE"""),"")</f>
        <v/>
      </c>
      <c r="N250" s="58" t="str">
        <f>IFERROR(__xludf.DUMMYFUNCTION("""COMPUTED_VALUE"""),"")</f>
        <v/>
      </c>
      <c r="O250" s="56" t="str">
        <f>IFERROR(__xludf.DUMMYFUNCTION("""COMPUTED_VALUE"""),"")</f>
        <v/>
      </c>
      <c r="P250" s="56" t="str">
        <f>IFERROR(__xludf.DUMMYFUNCTION("""COMPUTED_VALUE"""),"")</f>
        <v/>
      </c>
      <c r="Q250" s="56" t="str">
        <f>IFERROR(__xludf.DUMMYFUNCTION("""COMPUTED_VALUE"""),"")</f>
        <v/>
      </c>
      <c r="R250" s="56" t="str">
        <f>IFERROR(__xludf.DUMMYFUNCTION("""COMPUTED_VALUE"""),"")</f>
        <v/>
      </c>
      <c r="S250" s="56" t="str">
        <f>IFERROR(__xludf.DUMMYFUNCTION("""COMPUTED_VALUE"""),"")</f>
        <v/>
      </c>
      <c r="T250" s="56" t="str">
        <f>IFERROR(__xludf.DUMMYFUNCTION("""COMPUTED_VALUE"""),"")</f>
        <v/>
      </c>
      <c r="U250" s="56" t="str">
        <f>IFERROR(__xludf.DUMMYFUNCTION("""COMPUTED_VALUE"""),"")</f>
        <v/>
      </c>
      <c r="V250" s="56" t="str">
        <f>IFERROR(__xludf.DUMMYFUNCTION("""COMPUTED_VALUE"""),"")</f>
        <v/>
      </c>
      <c r="W250" s="56" t="str">
        <f>IFERROR(__xludf.DUMMYFUNCTION("""COMPUTED_VALUE"""),"")</f>
        <v/>
      </c>
      <c r="X250" s="56" t="str">
        <f>IFERROR(__xludf.DUMMYFUNCTION("""COMPUTED_VALUE"""),"existence_o")</f>
        <v>existence_o</v>
      </c>
      <c r="Y250" s="56" t="str">
        <f>IFERROR(__xludf.DUMMYFUNCTION("""COMPUTED_VALUE"""),"Yes")</f>
        <v>Yes</v>
      </c>
      <c r="Z250" s="56" t="str">
        <f>IFERROR(__xludf.DUMMYFUNCTION("""COMPUTED_VALUE"""),"yes2_no0")</f>
        <v>yes2_no0</v>
      </c>
      <c r="AA250" s="56" t="str">
        <f>IFERROR(__xludf.DUMMYFUNCTION("""COMPUTED_VALUE"""),"yes2no00000")</f>
        <v>yes2no00000</v>
      </c>
      <c r="AB250" s="56" t="str">
        <f>IFERROR(__xludf.DUMMYFUNCTION("""COMPUTED_VALUE"""),"INTEGER_ZERO_OR_POSITIVE")</f>
        <v>INTEGER_ZERO_OR_POSITIVE</v>
      </c>
      <c r="AC250" s="56" t="str">
        <f>IFERROR(__xludf.DUMMYFUNCTION("""COMPUTED_VALUE"""),"")</f>
        <v/>
      </c>
      <c r="AD250" s="56" t="str">
        <f>IFERROR(__xludf.DUMMYFUNCTION("""COMPUTED_VALUE"""),"INTEGER_ZERO_OR_POSITIVE")</f>
        <v>INTEGER_ZERO_OR_POSITIVE</v>
      </c>
      <c r="AE250" s="56" t="str">
        <f>IFERROR(__xludf.DUMMYFUNCTION("""COMPUTED_VALUE"""),"SUM")</f>
        <v>SUM</v>
      </c>
      <c r="AF250" s="56" t="b">
        <f>IFERROR(__xludf.DUMMYFUNCTION("""COMPUTED_VALUE"""),TRUE)</f>
        <v>1</v>
      </c>
      <c r="AG250" s="56" t="str">
        <f>IFERROR(__xludf.DUMMYFUNCTION("""COMPUTED_VALUE"""),"")</f>
        <v/>
      </c>
      <c r="AH250" s="56"/>
      <c r="AI250" s="56"/>
      <c r="AJ250" s="56"/>
      <c r="AK250" s="56"/>
      <c r="AL250" s="56"/>
      <c r="AM250" s="56"/>
      <c r="AN250" s="56"/>
    </row>
    <row r="251" outlineLevel="1">
      <c r="A251" s="67" t="str">
        <f>IFERROR(__xludf.DUMMYFUNCTION("""COMPUTED_VALUE"""),"calculate")</f>
        <v>calculate</v>
      </c>
      <c r="B251" s="67" t="str">
        <f>IFERROR(__xludf.DUMMYFUNCTION("""COMPUTED_VALUE"""),"EpiPreSchCi")</f>
        <v>EpiPreSchCi</v>
      </c>
      <c r="C251" s="67" t="str">
        <f>IFERROR(__xludf.DUMMYFUNCTION("""COMPUTED_VALUE"""),"EPI/Pre school total")</f>
        <v>EPI/Pre school total</v>
      </c>
      <c r="D251" s="67" t="str">
        <f>IFERROR(__xludf.DUMMYFUNCTION("""COMPUTED_VALUE"""),"")</f>
        <v/>
      </c>
      <c r="E251" s="67" t="str">
        <f>IFERROR(__xludf.DUMMYFUNCTION("""COMPUTED_VALUE"""),"")</f>
        <v/>
      </c>
      <c r="F251" s="67">
        <f>IFERROR(__xludf.DUMMYFUNCTION("""COMPUTED_VALUE"""),251.0)</f>
        <v>251</v>
      </c>
      <c r="G251" s="67" t="str">
        <f>IFERROR(__xludf.DUMMYFUNCTION("""COMPUTED_VALUE"""),"")</f>
        <v/>
      </c>
      <c r="H251" s="67">
        <f>IFERROR(__xludf.DUMMYFUNCTION("""COMPUTED_VALUE"""),11.0)</f>
        <v>11</v>
      </c>
      <c r="I251" s="67" t="str">
        <f>IFERROR(__xludf.DUMMYFUNCTION("""COMPUTED_VALUE"""),"")</f>
        <v/>
      </c>
      <c r="J251" s="67" t="str">
        <f>IFERROR(__xludf.DUMMYFUNCTION("""COMPUTED_VALUE"""),"")</f>
        <v/>
      </c>
      <c r="K251" s="67" t="str">
        <f>IFERROR(__xludf.DUMMYFUNCTION("""COMPUTED_VALUE"""),"")</f>
        <v/>
      </c>
      <c r="L251" s="63" t="str">
        <f>IFERROR(__xludf.DUMMYFUNCTION("""COMPUTED_VALUE"""),"233-248")</f>
        <v>233-248</v>
      </c>
      <c r="M251" s="63" t="str">
        <f>IFERROR(__xludf.DUMMYFUNCTION("""COMPUTED_VALUE"""),"")</f>
        <v/>
      </c>
      <c r="N251" s="68" t="str">
        <f>IFERROR(__xludf.DUMMYFUNCTION("""COMPUTED_VALUE"""),"233,234,235,236,237,238,239,240,241,242,243,244,245,246,247,248")</f>
        <v>233,234,235,236,237,238,239,240,241,242,243,244,245,246,247,248</v>
      </c>
      <c r="O251" s="67" t="str">
        <f>IFERROR(__xludf.DUMMYFUNCTION("""COMPUTED_VALUE"""),"coalesce(${},0)+coalesce(${EpiPreSchCo},0)+coalesce(${CorTargVacc},0)+coalesce(${EpiiFridgee},0)+coalesce(${ChemTempInd},0)+coalesce(${AppStoreVac},0)+coalesce(${AppStockVac},0)+coalesce(${ColdChainMa},0)+coalesce(${Coldpackfrn},0)+coalesce(${SyingeAvail}"&amp;",0)+coalesce(${Wastecolect},0)+coalesce(${StocU5Avail},0)+coalesce(${ChildImmReg},0)+coalesce(${GudWaitarea},0)+coalesce(${NumbPatient},0)+coalesce(${BabyWeighSc},0)")</f>
        <v>coalesce(${},0)+coalesce(${EpiPreSchCo},0)+coalesce(${CorTargVacc},0)+coalesce(${EpiiFridgee},0)+coalesce(${ChemTempInd},0)+coalesce(${AppStoreVac},0)+coalesce(${AppStockVac},0)+coalesce(${ColdChainMa},0)+coalesce(${Coldpackfrn},0)+coalesce(${SyingeAvail},0)+coalesce(${Wastecolect},0)+coalesce(${StocU5Avail},0)+coalesce(${ChildImmReg},0)+coalesce(${GudWaitarea},0)+coalesce(${NumbPatient},0)+coalesce(${BabyWeighSc},0)</v>
      </c>
      <c r="P251" s="67" t="str">
        <f>IFERROR(__xludf.DUMMYFUNCTION("""COMPUTED_VALUE"""),"coalesce(${CorTargVacc},0)+coalesce(${EpiiFridgee},0)+coalesce(${ChemTempInd},0)+coalesce(${AppStoreVac},0)+coalesce(${AppStockVac},0)+coalesce(${ColdChainMa},0)+coalesce(${Coldpackfrn},0)+coalesce(${SyingeAvail},0)+coalesce(${Wastecolect},0)+coalesce(${S"&amp;"tocU5Avail},0)+coalesce(${ChildImmReg},0)+coalesce(${GudWaitarea},0)+coalesce(${NumbPatient},0)+coalesce(${BabyWeighSc},0)+coalesce(${GrupIEC_BCC},0)+coalesce(${RecoDropOut},0)")</f>
        <v>coalesce(${CorTargVacc},0)+coalesce(${EpiiFridgee},0)+coalesce(${ChemTempInd},0)+coalesce(${AppStoreVac},0)+coalesce(${AppStockVac},0)+coalesce(${ColdChainMa},0)+coalesce(${Coldpackfrn},0)+coalesce(${SyingeAvail},0)+coalesce(${Wastecolect},0)+coalesce(${StocU5Avail},0)+coalesce(${ChildImmReg},0)+coalesce(${GudWaitarea},0)+coalesce(${NumbPatient},0)+coalesce(${BabyWeighSc},0)+coalesce(${GrupIEC_BCC},0)+coalesce(${RecoDropOut},0)</v>
      </c>
      <c r="Q251" s="67" t="str">
        <f>IFERROR(__xludf.DUMMYFUNCTION("""COMPUTED_VALUE"""),"")</f>
        <v/>
      </c>
      <c r="R251" s="67" t="str">
        <f>IFERROR(__xludf.DUMMYFUNCTION("""COMPUTED_VALUE"""),"")</f>
        <v/>
      </c>
      <c r="S251" s="67" t="str">
        <f>IFERROR(__xludf.DUMMYFUNCTION("""COMPUTED_VALUE"""),"")</f>
        <v/>
      </c>
      <c r="T251" s="67" t="str">
        <f>IFERROR(__xludf.DUMMYFUNCTION("""COMPUTED_VALUE"""),"")</f>
        <v/>
      </c>
      <c r="U251" s="67" t="str">
        <f>IFERROR(__xludf.DUMMYFUNCTION("""COMPUTED_VALUE"""),"")</f>
        <v/>
      </c>
      <c r="V251" s="67" t="str">
        <f>IFERROR(__xludf.DUMMYFUNCTION("""COMPUTED_VALUE"""),"")</f>
        <v/>
      </c>
      <c r="W251" s="67" t="str">
        <f>IFERROR(__xludf.DUMMYFUNCTION("""COMPUTED_VALUE"""),"")</f>
        <v/>
      </c>
      <c r="X251" s="67" t="str">
        <f>IFERROR(__xludf.DUMMYFUNCTION("""COMPUTED_VALUE"""),"epi_pre_sch")</f>
        <v>epi_pre_sch</v>
      </c>
      <c r="Y251" s="67" t="str">
        <f>IFERROR(__xludf.DUMMYFUNCTION("""COMPUTED_VALUE"""),"Yes")</f>
        <v>Yes</v>
      </c>
      <c r="Z251" s="67" t="str">
        <f>IFERROR(__xludf.DUMMYFUNCTION("""COMPUTED_VALUE"""),"")</f>
        <v/>
      </c>
      <c r="AA251" s="67" t="str">
        <f>IFERROR(__xludf.DUMMYFUNCTION("""COMPUTED_VALUE"""),"")</f>
        <v/>
      </c>
      <c r="AB251" s="67" t="str">
        <f>IFERROR(__xludf.DUMMYFUNCTION("""COMPUTED_VALUE"""),"")</f>
        <v/>
      </c>
      <c r="AC251" s="67" t="str">
        <f>IFERROR(__xludf.DUMMYFUNCTION("""COMPUTED_VALUE"""),"NUMBER")</f>
        <v>NUMBER</v>
      </c>
      <c r="AD251" s="67" t="str">
        <f>IFERROR(__xludf.DUMMYFUNCTION("""COMPUTED_VALUE"""),"NUMBER")</f>
        <v>NUMBER</v>
      </c>
      <c r="AE251" s="67" t="str">
        <f>IFERROR(__xludf.DUMMYFUNCTION("""COMPUTED_VALUE"""),"SUM")</f>
        <v>SUM</v>
      </c>
      <c r="AF251" s="67" t="b">
        <f>IFERROR(__xludf.DUMMYFUNCTION("""COMPUTED_VALUE"""),TRUE)</f>
        <v>1</v>
      </c>
      <c r="AG251" s="67" t="str">
        <f>IFERROR(__xludf.DUMMYFUNCTION("""COMPUTED_VALUE"""),"")</f>
        <v/>
      </c>
      <c r="AH251" s="67"/>
      <c r="AI251" s="67"/>
      <c r="AJ251" s="67"/>
      <c r="AK251" s="67"/>
      <c r="AL251" s="67"/>
      <c r="AM251" s="67"/>
      <c r="AN251" s="67"/>
    </row>
    <row r="252" outlineLevel="1">
      <c r="A252" t="str">
        <f>IFERROR(__xludf.DUMMYFUNCTION("""COMPUTED_VALUE"""),"end_group")</f>
        <v>end_group</v>
      </c>
      <c r="B252" t="str">
        <f>IFERROR(__xludf.DUMMYFUNCTION("""COMPUTED_VALUE"""),"")</f>
        <v/>
      </c>
      <c r="C252" t="str">
        <f>IFERROR(__xludf.DUMMYFUNCTION("""COMPUTED_VALUE"""),"")</f>
        <v/>
      </c>
      <c r="D252" t="str">
        <f>IFERROR(__xludf.DUMMYFUNCTION("""COMPUTED_VALUE"""),"")</f>
        <v/>
      </c>
      <c r="E252" t="str">
        <f>IFERROR(__xludf.DUMMYFUNCTION("""COMPUTED_VALUE"""),"")</f>
        <v/>
      </c>
      <c r="F252">
        <f>IFERROR(__xludf.DUMMYFUNCTION("""COMPUTED_VALUE"""),252.0)</f>
        <v>252</v>
      </c>
      <c r="G252" t="str">
        <f>IFERROR(__xludf.DUMMYFUNCTION("""COMPUTED_VALUE"""),"")</f>
        <v/>
      </c>
      <c r="H252" t="str">
        <f>IFERROR(__xludf.DUMMYFUNCTION("""COMPUTED_VALUE"""),"")</f>
        <v/>
      </c>
      <c r="I252" t="str">
        <f>IFERROR(__xludf.DUMMYFUNCTION("""COMPUTED_VALUE"""),"")</f>
        <v/>
      </c>
      <c r="J252" t="str">
        <f>IFERROR(__xludf.DUMMYFUNCTION("""COMPUTED_VALUE"""),"")</f>
        <v/>
      </c>
      <c r="K252" t="str">
        <f>IFERROR(__xludf.DUMMYFUNCTION("""COMPUTED_VALUE"""),"")</f>
        <v/>
      </c>
      <c r="L252" s="61" t="str">
        <f>IFERROR(__xludf.DUMMYFUNCTION("""COMPUTED_VALUE"""),"")</f>
        <v/>
      </c>
      <c r="M252" s="61" t="str">
        <f>IFERROR(__xludf.DUMMYFUNCTION("""COMPUTED_VALUE"""),"")</f>
        <v/>
      </c>
      <c r="N252" s="15" t="str">
        <f>IFERROR(__xludf.DUMMYFUNCTION("""COMPUTED_VALUE"""),"")</f>
        <v/>
      </c>
      <c r="O252" t="str">
        <f>IFERROR(__xludf.DUMMYFUNCTION("""COMPUTED_VALUE"""),"")</f>
        <v/>
      </c>
      <c r="P252" t="str">
        <f>IFERROR(__xludf.DUMMYFUNCTION("""COMPUTED_VALUE"""),"")</f>
        <v/>
      </c>
      <c r="Q252" t="str">
        <f>IFERROR(__xludf.DUMMYFUNCTION("""COMPUTED_VALUE"""),"")</f>
        <v/>
      </c>
      <c r="R252" t="str">
        <f>IFERROR(__xludf.DUMMYFUNCTION("""COMPUTED_VALUE"""),"")</f>
        <v/>
      </c>
      <c r="S252" t="str">
        <f>IFERROR(__xludf.DUMMYFUNCTION("""COMPUTED_VALUE"""),"")</f>
        <v/>
      </c>
      <c r="T252" t="str">
        <f>IFERROR(__xludf.DUMMYFUNCTION("""COMPUTED_VALUE"""),"")</f>
        <v/>
      </c>
      <c r="U252" t="str">
        <f>IFERROR(__xludf.DUMMYFUNCTION("""COMPUTED_VALUE"""),"")</f>
        <v/>
      </c>
      <c r="V252" t="str">
        <f>IFERROR(__xludf.DUMMYFUNCTION("""COMPUTED_VALUE"""),"")</f>
        <v/>
      </c>
      <c r="W252" t="str">
        <f>IFERROR(__xludf.DUMMYFUNCTION("""COMPUTED_VALUE"""),"")</f>
        <v/>
      </c>
      <c r="X252" t="str">
        <f>IFERROR(__xludf.DUMMYFUNCTION("""COMPUTED_VALUE"""),"")</f>
        <v/>
      </c>
      <c r="Y252" t="str">
        <f>IFERROR(__xludf.DUMMYFUNCTION("""COMPUTED_VALUE"""),"No")</f>
        <v>No</v>
      </c>
      <c r="Z252" t="str">
        <f>IFERROR(__xludf.DUMMYFUNCTION("""COMPUTED_VALUE"""),"")</f>
        <v/>
      </c>
      <c r="AA252" t="str">
        <f>IFERROR(__xludf.DUMMYFUNCTION("""COMPUTED_VALUE"""),"")</f>
        <v/>
      </c>
      <c r="AB252" t="str">
        <f>IFERROR(__xludf.DUMMYFUNCTION("""COMPUTED_VALUE"""),"")</f>
        <v/>
      </c>
      <c r="AC252" t="str">
        <f>IFERROR(__xludf.DUMMYFUNCTION("""COMPUTED_VALUE"""),"")</f>
        <v/>
      </c>
      <c r="AD252" t="str">
        <f>IFERROR(__xludf.DUMMYFUNCTION("""COMPUTED_VALUE"""),"")</f>
        <v/>
      </c>
      <c r="AE252" t="str">
        <f>IFERROR(__xludf.DUMMYFUNCTION("""COMPUTED_VALUE"""),"")</f>
        <v/>
      </c>
      <c r="AF252" t="str">
        <f>IFERROR(__xludf.DUMMYFUNCTION("""COMPUTED_VALUE"""),"")</f>
        <v/>
      </c>
      <c r="AG252" t="str">
        <f>IFERROR(__xludf.DUMMYFUNCTION("""COMPUTED_VALUE"""),"")</f>
        <v/>
      </c>
    </row>
    <row r="253" outlineLevel="1">
      <c r="A253" t="str">
        <f>IFERROR(__xludf.DUMMYFUNCTION("""COMPUTED_VALUE"""),"begin_group")</f>
        <v>begin_group</v>
      </c>
      <c r="B253" t="str">
        <f>IFERROR(__xludf.DUMMYFUNCTION("""COMPUTED_VALUE"""),"AntenatCare")</f>
        <v>AntenatCare</v>
      </c>
      <c r="C253" t="str">
        <f>IFERROR(__xludf.DUMMYFUNCTION("""COMPUTED_VALUE"""),"Section 14 Antenatal Care ")</f>
        <v>Section 14 Antenatal Care </v>
      </c>
      <c r="D253" t="str">
        <f>IFERROR(__xludf.DUMMYFUNCTION("""COMPUTED_VALUE"""),"")</f>
        <v/>
      </c>
      <c r="E253" t="str">
        <f>IFERROR(__xludf.DUMMYFUNCTION("""COMPUTED_VALUE"""),"")</f>
        <v/>
      </c>
      <c r="F253">
        <f>IFERROR(__xludf.DUMMYFUNCTION("""COMPUTED_VALUE"""),253.0)</f>
        <v>253</v>
      </c>
      <c r="G253" t="str">
        <f>IFERROR(__xludf.DUMMYFUNCTION("""COMPUTED_VALUE"""),"")</f>
        <v/>
      </c>
      <c r="H253">
        <f>IFERROR(__xludf.DUMMYFUNCTION("""COMPUTED_VALUE"""),11.0)</f>
        <v>11</v>
      </c>
      <c r="I253" t="str">
        <f>IFERROR(__xludf.DUMMYFUNCTION("""COMPUTED_VALUE"""),"")</f>
        <v/>
      </c>
      <c r="J253" t="str">
        <f>IFERROR(__xludf.DUMMYFUNCTION("""COMPUTED_VALUE"""),"field-list")</f>
        <v>field-list</v>
      </c>
      <c r="K253" t="str">
        <f>IFERROR(__xludf.DUMMYFUNCTION("""COMPUTED_VALUE"""),"")</f>
        <v/>
      </c>
      <c r="L253" s="61" t="str">
        <f>IFERROR(__xludf.DUMMYFUNCTION("""COMPUTED_VALUE"""),"")</f>
        <v/>
      </c>
      <c r="M253" s="61" t="str">
        <f>IFERROR(__xludf.DUMMYFUNCTION("""COMPUTED_VALUE"""),"")</f>
        <v/>
      </c>
      <c r="N253" s="15" t="str">
        <f>IFERROR(__xludf.DUMMYFUNCTION("""COMPUTED_VALUE"""),"")</f>
        <v/>
      </c>
      <c r="O253" t="str">
        <f>IFERROR(__xludf.DUMMYFUNCTION("""COMPUTED_VALUE"""),"")</f>
        <v/>
      </c>
      <c r="P253" t="str">
        <f>IFERROR(__xludf.DUMMYFUNCTION("""COMPUTED_VALUE"""),"")</f>
        <v/>
      </c>
      <c r="Q253" t="str">
        <f>IFERROR(__xludf.DUMMYFUNCTION("""COMPUTED_VALUE"""),"")</f>
        <v/>
      </c>
      <c r="R253" t="str">
        <f>IFERROR(__xludf.DUMMYFUNCTION("""COMPUTED_VALUE"""),"")</f>
        <v/>
      </c>
      <c r="S253" t="str">
        <f>IFERROR(__xludf.DUMMYFUNCTION("""COMPUTED_VALUE"""),"")</f>
        <v/>
      </c>
      <c r="T253" t="str">
        <f>IFERROR(__xludf.DUMMYFUNCTION("""COMPUTED_VALUE"""),"")</f>
        <v/>
      </c>
      <c r="U253" t="str">
        <f>IFERROR(__xludf.DUMMYFUNCTION("""COMPUTED_VALUE"""),"")</f>
        <v/>
      </c>
      <c r="V253" t="str">
        <f>IFERROR(__xludf.DUMMYFUNCTION("""COMPUTED_VALUE"""),"")</f>
        <v/>
      </c>
      <c r="W253" t="str">
        <f>IFERROR(__xludf.DUMMYFUNCTION("""COMPUTED_VALUE"""),"")</f>
        <v/>
      </c>
      <c r="X253" t="str">
        <f>IFERROR(__xludf.DUMMYFUNCTION("""COMPUTED_VALUE"""),"section_14_")</f>
        <v>section_14_</v>
      </c>
      <c r="Y253" t="str">
        <f>IFERROR(__xludf.DUMMYFUNCTION("""COMPUTED_VALUE"""),"No")</f>
        <v>No</v>
      </c>
      <c r="Z253" t="str">
        <f>IFERROR(__xludf.DUMMYFUNCTION("""COMPUTED_VALUE"""),"")</f>
        <v/>
      </c>
      <c r="AA253" t="str">
        <f>IFERROR(__xludf.DUMMYFUNCTION("""COMPUTED_VALUE"""),"")</f>
        <v/>
      </c>
      <c r="AB253" t="str">
        <f>IFERROR(__xludf.DUMMYFUNCTION("""COMPUTED_VALUE"""),"")</f>
        <v/>
      </c>
      <c r="AC253" t="str">
        <f>IFERROR(__xludf.DUMMYFUNCTION("""COMPUTED_VALUE"""),"")</f>
        <v/>
      </c>
      <c r="AD253" t="str">
        <f>IFERROR(__xludf.DUMMYFUNCTION("""COMPUTED_VALUE"""),"")</f>
        <v/>
      </c>
      <c r="AE253" t="str">
        <f>IFERROR(__xludf.DUMMYFUNCTION("""COMPUTED_VALUE"""),"")</f>
        <v/>
      </c>
      <c r="AF253" t="str">
        <f>IFERROR(__xludf.DUMMYFUNCTION("""COMPUTED_VALUE"""),"")</f>
        <v/>
      </c>
      <c r="AG253" t="str">
        <f>IFERROR(__xludf.DUMMYFUNCTION("""COMPUTED_VALUE"""),"")</f>
        <v/>
      </c>
    </row>
    <row r="254" outlineLevel="1">
      <c r="A254" t="str">
        <f>IFERROR(__xludf.DUMMYFUNCTION("""COMPUTED_VALUE"""),"select_one yes1_no0")</f>
        <v>select_one yes1_no0</v>
      </c>
      <c r="B254" t="str">
        <f>IFERROR(__xludf.DUMMYFUNCTION("""COMPUTED_VALUE"""),"BizPlansANC")</f>
        <v>BizPlansANC</v>
      </c>
      <c r="C254" t="str">
        <f>IFERROR(__xludf.DUMMYFUNCTION("""COMPUTED_VALUE"""),"1. Business plan contains convincing strategies to effectively conduct ANC for all pregnant women in catchment area")</f>
        <v>1. Business plan contains convincing strategies to effectively conduct ANC for all pregnant women in catchment area</v>
      </c>
      <c r="D254" t="str">
        <f>IFERROR(__xludf.DUMMYFUNCTION("""COMPUTED_VALUE"""),"")</f>
        <v/>
      </c>
      <c r="E254" t="str">
        <f>IFERROR(__xludf.DUMMYFUNCTION("""COMPUTED_VALUE"""),"")</f>
        <v/>
      </c>
      <c r="F254">
        <f>IFERROR(__xludf.DUMMYFUNCTION("""COMPUTED_VALUE"""),254.0)</f>
        <v>254</v>
      </c>
      <c r="G254">
        <f>IFERROR(__xludf.DUMMYFUNCTION("""COMPUTED_VALUE"""),1.0)</f>
        <v>1</v>
      </c>
      <c r="H254">
        <f>IFERROR(__xludf.DUMMYFUNCTION("""COMPUTED_VALUE"""),11.0)</f>
        <v>11</v>
      </c>
      <c r="I254" t="str">
        <f>IFERROR(__xludf.DUMMYFUNCTION("""COMPUTED_VALUE"""),"Fixed strategy; and strategy for distant villages: catchment area covers entire ward or defined catchment population if multiple PBF primary contract holders")</f>
        <v>Fixed strategy; and strategy for distant villages: catchment area covers entire ward or defined catchment population if multiple PBF primary contract holders</v>
      </c>
      <c r="J254" t="str">
        <f>IFERROR(__xludf.DUMMYFUNCTION("""COMPUTED_VALUE"""),"")</f>
        <v/>
      </c>
      <c r="K254" t="b">
        <f>IFERROR(__xludf.DUMMYFUNCTION("""COMPUTED_VALUE"""),TRUE)</f>
        <v>1</v>
      </c>
      <c r="L254" s="61" t="str">
        <f>IFERROR(__xludf.DUMMYFUNCTION("""COMPUTED_VALUE"""),"")</f>
        <v/>
      </c>
      <c r="M254" s="61" t="str">
        <f>IFERROR(__xludf.DUMMYFUNCTION("""COMPUTED_VALUE"""),"")</f>
        <v/>
      </c>
      <c r="N254" s="15" t="str">
        <f>IFERROR(__xludf.DUMMYFUNCTION("""COMPUTED_VALUE"""),"")</f>
        <v/>
      </c>
      <c r="O254" t="str">
        <f>IFERROR(__xludf.DUMMYFUNCTION("""COMPUTED_VALUE"""),"")</f>
        <v/>
      </c>
      <c r="P254" t="str">
        <f>IFERROR(__xludf.DUMMYFUNCTION("""COMPUTED_VALUE"""),"")</f>
        <v/>
      </c>
      <c r="Q254" t="str">
        <f>IFERROR(__xludf.DUMMYFUNCTION("""COMPUTED_VALUE"""),"")</f>
        <v/>
      </c>
      <c r="R254" t="str">
        <f>IFERROR(__xludf.DUMMYFUNCTION("""COMPUTED_VALUE"""),"")</f>
        <v/>
      </c>
      <c r="S254" t="str">
        <f>IFERROR(__xludf.DUMMYFUNCTION("""COMPUTED_VALUE"""),"")</f>
        <v/>
      </c>
      <c r="T254" t="str">
        <f>IFERROR(__xludf.DUMMYFUNCTION("""COMPUTED_VALUE"""),"")</f>
        <v/>
      </c>
      <c r="U254" t="str">
        <f>IFERROR(__xludf.DUMMYFUNCTION("""COMPUTED_VALUE"""),"")</f>
        <v/>
      </c>
      <c r="V254" t="str">
        <f>IFERROR(__xludf.DUMMYFUNCTION("""COMPUTED_VALUE"""),"")</f>
        <v/>
      </c>
      <c r="W254" t="str">
        <f>IFERROR(__xludf.DUMMYFUNCTION("""COMPUTED_VALUE"""),"")</f>
        <v/>
      </c>
      <c r="X254" t="str">
        <f>IFERROR(__xludf.DUMMYFUNCTION("""COMPUTED_VALUE"""),"business_pl")</f>
        <v>business_pl</v>
      </c>
      <c r="Y254" t="str">
        <f>IFERROR(__xludf.DUMMYFUNCTION("""COMPUTED_VALUE"""),"Yes")</f>
        <v>Yes</v>
      </c>
      <c r="Z254" t="str">
        <f>IFERROR(__xludf.DUMMYFUNCTION("""COMPUTED_VALUE"""),"yes1_no0")</f>
        <v>yes1_no0</v>
      </c>
      <c r="AA254" t="str">
        <f>IFERROR(__xludf.DUMMYFUNCTION("""COMPUTED_VALUE"""),"yes1no00000")</f>
        <v>yes1no00000</v>
      </c>
      <c r="AB254" t="str">
        <f>IFERROR(__xludf.DUMMYFUNCTION("""COMPUTED_VALUE"""),"INTEGER_ZERO_OR_POSITIVE")</f>
        <v>INTEGER_ZERO_OR_POSITIVE</v>
      </c>
      <c r="AC254" t="str">
        <f>IFERROR(__xludf.DUMMYFUNCTION("""COMPUTED_VALUE"""),"")</f>
        <v/>
      </c>
      <c r="AD254" t="str">
        <f>IFERROR(__xludf.DUMMYFUNCTION("""COMPUTED_VALUE"""),"INTEGER_ZERO_OR_POSITIVE")</f>
        <v>INTEGER_ZERO_OR_POSITIVE</v>
      </c>
      <c r="AE254" t="str">
        <f>IFERROR(__xludf.DUMMYFUNCTION("""COMPUTED_VALUE"""),"SUM")</f>
        <v>SUM</v>
      </c>
      <c r="AF254" t="b">
        <f>IFERROR(__xludf.DUMMYFUNCTION("""COMPUTED_VALUE"""),TRUE)</f>
        <v>1</v>
      </c>
      <c r="AG254" t="str">
        <f>IFERROR(__xludf.DUMMYFUNCTION("""COMPUTED_VALUE"""),"Yes + Yes + Yes + Yes + Yes + Yes + Yes + Yes")</f>
        <v>Yes + Yes + Yes + Yes + Yes + Yes + Yes + Yes</v>
      </c>
    </row>
    <row r="255" outlineLevel="1">
      <c r="A255" t="str">
        <f>IFERROR(__xludf.DUMMYFUNCTION("""COMPUTED_VALUE"""),"select_one yes1_no0")</f>
        <v>select_one yes1_no0</v>
      </c>
      <c r="B255" t="str">
        <f>IFERROR(__xludf.DUMMYFUNCTION("""COMPUTED_VALUE"""),"WeighScale0")</f>
        <v>WeighScale0</v>
      </c>
      <c r="C255" t="str">
        <f>IFERROR(__xludf.DUMMYFUNCTION("""COMPUTED_VALUE"""),"2. Weighing scale present, functional and calibrated to zero")</f>
        <v>2. Weighing scale present, functional and calibrated to zero</v>
      </c>
      <c r="D255" t="str">
        <f>IFERROR(__xludf.DUMMYFUNCTION("""COMPUTED_VALUE"""),"")</f>
        <v/>
      </c>
      <c r="E255" t="str">
        <f>IFERROR(__xludf.DUMMYFUNCTION("""COMPUTED_VALUE"""),"")</f>
        <v/>
      </c>
      <c r="F255">
        <f>IFERROR(__xludf.DUMMYFUNCTION("""COMPUTED_VALUE"""),255.0)</f>
        <v>255</v>
      </c>
      <c r="G255">
        <f>IFERROR(__xludf.DUMMYFUNCTION("""COMPUTED_VALUE"""),1.0)</f>
        <v>1</v>
      </c>
      <c r="H255">
        <f>IFERROR(__xludf.DUMMYFUNCTION("""COMPUTED_VALUE"""),11.0)</f>
        <v>11</v>
      </c>
      <c r="I255" t="str">
        <f>IFERROR(__xludf.DUMMYFUNCTION("""COMPUTED_VALUE"""),"")</f>
        <v/>
      </c>
      <c r="J255" t="str">
        <f>IFERROR(__xludf.DUMMYFUNCTION("""COMPUTED_VALUE"""),"")</f>
        <v/>
      </c>
      <c r="K255" t="b">
        <f>IFERROR(__xludf.DUMMYFUNCTION("""COMPUTED_VALUE"""),TRUE)</f>
        <v>1</v>
      </c>
      <c r="L255" s="61" t="str">
        <f>IFERROR(__xludf.DUMMYFUNCTION("""COMPUTED_VALUE"""),"")</f>
        <v/>
      </c>
      <c r="M255" s="61" t="str">
        <f>IFERROR(__xludf.DUMMYFUNCTION("""COMPUTED_VALUE"""),"")</f>
        <v/>
      </c>
      <c r="N255" s="15" t="str">
        <f>IFERROR(__xludf.DUMMYFUNCTION("""COMPUTED_VALUE"""),"")</f>
        <v/>
      </c>
      <c r="O255" t="str">
        <f>IFERROR(__xludf.DUMMYFUNCTION("""COMPUTED_VALUE"""),"")</f>
        <v/>
      </c>
      <c r="P255" t="str">
        <f>IFERROR(__xludf.DUMMYFUNCTION("""COMPUTED_VALUE"""),"")</f>
        <v/>
      </c>
      <c r="Q255" t="str">
        <f>IFERROR(__xludf.DUMMYFUNCTION("""COMPUTED_VALUE"""),"")</f>
        <v/>
      </c>
      <c r="R255" t="str">
        <f>IFERROR(__xludf.DUMMYFUNCTION("""COMPUTED_VALUE"""),"")</f>
        <v/>
      </c>
      <c r="S255" t="str">
        <f>IFERROR(__xludf.DUMMYFUNCTION("""COMPUTED_VALUE"""),"")</f>
        <v/>
      </c>
      <c r="T255" t="str">
        <f>IFERROR(__xludf.DUMMYFUNCTION("""COMPUTED_VALUE"""),"")</f>
        <v/>
      </c>
      <c r="U255" t="str">
        <f>IFERROR(__xludf.DUMMYFUNCTION("""COMPUTED_VALUE"""),"")</f>
        <v/>
      </c>
      <c r="V255" t="str">
        <f>IFERROR(__xludf.DUMMYFUNCTION("""COMPUTED_VALUE"""),"")</f>
        <v/>
      </c>
      <c r="W255" t="str">
        <f>IFERROR(__xludf.DUMMYFUNCTION("""COMPUTED_VALUE"""),"")</f>
        <v/>
      </c>
      <c r="X255" t="str">
        <f>IFERROR(__xludf.DUMMYFUNCTION("""COMPUTED_VALUE"""),"weighing_sc")</f>
        <v>weighing_sc</v>
      </c>
      <c r="Y255" t="str">
        <f>IFERROR(__xludf.DUMMYFUNCTION("""COMPUTED_VALUE"""),"Yes")</f>
        <v>Yes</v>
      </c>
      <c r="Z255" t="str">
        <f>IFERROR(__xludf.DUMMYFUNCTION("""COMPUTED_VALUE"""),"yes1_no0")</f>
        <v>yes1_no0</v>
      </c>
      <c r="AA255" t="str">
        <f>IFERROR(__xludf.DUMMYFUNCTION("""COMPUTED_VALUE"""),"yes1no00000")</f>
        <v>yes1no00000</v>
      </c>
      <c r="AB255" t="str">
        <f>IFERROR(__xludf.DUMMYFUNCTION("""COMPUTED_VALUE"""),"INTEGER_ZERO_OR_POSITIVE")</f>
        <v>INTEGER_ZERO_OR_POSITIVE</v>
      </c>
      <c r="AC255" t="str">
        <f>IFERROR(__xludf.DUMMYFUNCTION("""COMPUTED_VALUE"""),"")</f>
        <v/>
      </c>
      <c r="AD255" t="str">
        <f>IFERROR(__xludf.DUMMYFUNCTION("""COMPUTED_VALUE"""),"INTEGER_ZERO_OR_POSITIVE")</f>
        <v>INTEGER_ZERO_OR_POSITIVE</v>
      </c>
      <c r="AE255" t="str">
        <f>IFERROR(__xludf.DUMMYFUNCTION("""COMPUTED_VALUE"""),"SUM")</f>
        <v>SUM</v>
      </c>
      <c r="AF255" t="b">
        <f>IFERROR(__xludf.DUMMYFUNCTION("""COMPUTED_VALUE"""),TRUE)</f>
        <v>1</v>
      </c>
      <c r="AG255" t="str">
        <f>IFERROR(__xludf.DUMMYFUNCTION("""COMPUTED_VALUE"""),"")</f>
        <v/>
      </c>
    </row>
    <row r="256" outlineLevel="1">
      <c r="A256" t="str">
        <f>IFERROR(__xludf.DUMMYFUNCTION("""COMPUTED_VALUE"""),"select_one yes5_no0")</f>
        <v>select_one yes5_no0</v>
      </c>
      <c r="B256" t="str">
        <f>IFERROR(__xludf.DUMMYFUNCTION("""COMPUTED_VALUE"""),"ANCFormHFAv")</f>
        <v>ANCFormHFAv</v>
      </c>
      <c r="C256" t="str">
        <f>IFERROR(__xludf.DUMMYFUNCTION("""COMPUTED_VALUE"""),"3. ANC form for HF available and well filled in: last five forms verified")</f>
        <v>3. ANC form for HF available and well filled in: last five forms verified</v>
      </c>
      <c r="D256" t="str">
        <f>IFERROR(__xludf.DUMMYFUNCTION("""COMPUTED_VALUE"""),"")</f>
        <v/>
      </c>
      <c r="E256" t="str">
        <f>IFERROR(__xludf.DUMMYFUNCTION("""COMPUTED_VALUE"""),"")</f>
        <v/>
      </c>
      <c r="F256">
        <f>IFERROR(__xludf.DUMMYFUNCTION("""COMPUTED_VALUE"""),256.0)</f>
        <v>256</v>
      </c>
      <c r="G256">
        <f>IFERROR(__xludf.DUMMYFUNCTION("""COMPUTED_VALUE"""),5.0)</f>
        <v>5</v>
      </c>
      <c r="H256">
        <f>IFERROR(__xludf.DUMMYFUNCTION("""COMPUTED_VALUE"""),11.0)</f>
        <v>11</v>
      </c>
      <c r="I256" t="str">
        <f>IFERROR(__xludf.DUMMYFUNCTION("""COMPUTED_VALUE"""),"All: Examinations: weight - BP, uterus height, Parity, Date of last menstruation
All: Laboratory: albuminuria, glucose
All: Obstetrical examination done: Fetal heart rate, Uterine height, presentation, Fetal movement recorded")</f>
        <v>All: Examinations: weight - BP, uterus height, Parity, Date of last menstruation
All: Laboratory: albuminuria, glucose
All: Obstetrical examination done: Fetal heart rate, Uterine height, presentation, Fetal movement recorded</v>
      </c>
      <c r="J256" t="str">
        <f>IFERROR(__xludf.DUMMYFUNCTION("""COMPUTED_VALUE"""),"")</f>
        <v/>
      </c>
      <c r="K256" t="b">
        <f>IFERROR(__xludf.DUMMYFUNCTION("""COMPUTED_VALUE"""),TRUE)</f>
        <v>1</v>
      </c>
      <c r="L256" s="61" t="str">
        <f>IFERROR(__xludf.DUMMYFUNCTION("""COMPUTED_VALUE"""),"")</f>
        <v/>
      </c>
      <c r="M256" s="61" t="str">
        <f>IFERROR(__xludf.DUMMYFUNCTION("""COMPUTED_VALUE"""),"")</f>
        <v/>
      </c>
      <c r="N256" s="15" t="str">
        <f>IFERROR(__xludf.DUMMYFUNCTION("""COMPUTED_VALUE"""),"")</f>
        <v/>
      </c>
      <c r="O256" t="str">
        <f>IFERROR(__xludf.DUMMYFUNCTION("""COMPUTED_VALUE"""),"")</f>
        <v/>
      </c>
      <c r="P256" t="str">
        <f>IFERROR(__xludf.DUMMYFUNCTION("""COMPUTED_VALUE"""),"")</f>
        <v/>
      </c>
      <c r="Q256" t="str">
        <f>IFERROR(__xludf.DUMMYFUNCTION("""COMPUTED_VALUE"""),"")</f>
        <v/>
      </c>
      <c r="R256" t="str">
        <f>IFERROR(__xludf.DUMMYFUNCTION("""COMPUTED_VALUE"""),"")</f>
        <v/>
      </c>
      <c r="S256" t="str">
        <f>IFERROR(__xludf.DUMMYFUNCTION("""COMPUTED_VALUE"""),"")</f>
        <v/>
      </c>
      <c r="T256" t="str">
        <f>IFERROR(__xludf.DUMMYFUNCTION("""COMPUTED_VALUE"""),"")</f>
        <v/>
      </c>
      <c r="U256" t="str">
        <f>IFERROR(__xludf.DUMMYFUNCTION("""COMPUTED_VALUE"""),"")</f>
        <v/>
      </c>
      <c r="V256" t="str">
        <f>IFERROR(__xludf.DUMMYFUNCTION("""COMPUTED_VALUE"""),"")</f>
        <v/>
      </c>
      <c r="W256" t="str">
        <f>IFERROR(__xludf.DUMMYFUNCTION("""COMPUTED_VALUE"""),"")</f>
        <v/>
      </c>
      <c r="X256" t="str">
        <f>IFERROR(__xludf.DUMMYFUNCTION("""COMPUTED_VALUE"""),"anc_form_fo")</f>
        <v>anc_form_fo</v>
      </c>
      <c r="Y256" t="str">
        <f>IFERROR(__xludf.DUMMYFUNCTION("""COMPUTED_VALUE"""),"Yes")</f>
        <v>Yes</v>
      </c>
      <c r="Z256" t="str">
        <f>IFERROR(__xludf.DUMMYFUNCTION("""COMPUTED_VALUE"""),"yes5_no0")</f>
        <v>yes5_no0</v>
      </c>
      <c r="AA256" t="str">
        <f>IFERROR(__xludf.DUMMYFUNCTION("""COMPUTED_VALUE"""),"yes5no00000")</f>
        <v>yes5no00000</v>
      </c>
      <c r="AB256" t="str">
        <f>IFERROR(__xludf.DUMMYFUNCTION("""COMPUTED_VALUE"""),"INTEGER_ZERO_OR_POSITIVE")</f>
        <v>INTEGER_ZERO_OR_POSITIVE</v>
      </c>
      <c r="AC256" t="str">
        <f>IFERROR(__xludf.DUMMYFUNCTION("""COMPUTED_VALUE"""),"")</f>
        <v/>
      </c>
      <c r="AD256" t="str">
        <f>IFERROR(__xludf.DUMMYFUNCTION("""COMPUTED_VALUE"""),"INTEGER_ZERO_OR_POSITIVE")</f>
        <v>INTEGER_ZERO_OR_POSITIVE</v>
      </c>
      <c r="AE256" t="str">
        <f>IFERROR(__xludf.DUMMYFUNCTION("""COMPUTED_VALUE"""),"SUM")</f>
        <v>SUM</v>
      </c>
      <c r="AF256" t="b">
        <f>IFERROR(__xludf.DUMMYFUNCTION("""COMPUTED_VALUE"""),TRUE)</f>
        <v>1</v>
      </c>
      <c r="AG256" t="str">
        <f>IFERROR(__xludf.DUMMYFUNCTION("""COMPUTED_VALUE"""),"")</f>
        <v/>
      </c>
    </row>
    <row r="257" outlineLevel="1">
      <c r="A257" t="str">
        <f>IFERROR(__xludf.DUMMYFUNCTION("""COMPUTED_VALUE"""),"select_one yes2_no0")</f>
        <v>select_one yes2_no0</v>
      </c>
      <c r="B257" t="str">
        <f>IFERROR(__xludf.DUMMYFUNCTION("""COMPUTED_VALUE"""),"ANCFormAdmn")</f>
        <v>ANCFormAdmn</v>
      </c>
      <c r="C257" t="str">
        <f>IFERROR(__xludf.DUMMYFUNCTION("""COMPUTED_VALUE"""),"4. ANC form shows the administration of Ferrous Sulphate/Folic Acid and Mebendazole and SP (for the last five forms above)")</f>
        <v>4. ANC form shows the administration of Ferrous Sulphate/Folic Acid and Mebendazole and SP (for the last five forms above)</v>
      </c>
      <c r="D257" t="str">
        <f>IFERROR(__xludf.DUMMYFUNCTION("""COMPUTED_VALUE"""),"")</f>
        <v/>
      </c>
      <c r="E257" t="str">
        <f>IFERROR(__xludf.DUMMYFUNCTION("""COMPUTED_VALUE"""),"")</f>
        <v/>
      </c>
      <c r="F257">
        <f>IFERROR(__xludf.DUMMYFUNCTION("""COMPUTED_VALUE"""),257.0)</f>
        <v>257</v>
      </c>
      <c r="G257">
        <f>IFERROR(__xludf.DUMMYFUNCTION("""COMPUTED_VALUE"""),2.0)</f>
        <v>2</v>
      </c>
      <c r="H257">
        <f>IFERROR(__xludf.DUMMYFUNCTION("""COMPUTED_VALUE"""),11.0)</f>
        <v>11</v>
      </c>
      <c r="I257" t="str">
        <f>IFERROR(__xludf.DUMMYFUNCTION("""COMPUTED_VALUE"""),"")</f>
        <v/>
      </c>
      <c r="J257" t="str">
        <f>IFERROR(__xludf.DUMMYFUNCTION("""COMPUTED_VALUE"""),"")</f>
        <v/>
      </c>
      <c r="K257" t="b">
        <f>IFERROR(__xludf.DUMMYFUNCTION("""COMPUTED_VALUE"""),TRUE)</f>
        <v>1</v>
      </c>
      <c r="L257" s="61" t="str">
        <f>IFERROR(__xludf.DUMMYFUNCTION("""COMPUTED_VALUE"""),"")</f>
        <v/>
      </c>
      <c r="M257" s="61" t="str">
        <f>IFERROR(__xludf.DUMMYFUNCTION("""COMPUTED_VALUE"""),"")</f>
        <v/>
      </c>
      <c r="N257" s="15" t="str">
        <f>IFERROR(__xludf.DUMMYFUNCTION("""COMPUTED_VALUE"""),"")</f>
        <v/>
      </c>
      <c r="O257" t="str">
        <f>IFERROR(__xludf.DUMMYFUNCTION("""COMPUTED_VALUE"""),"")</f>
        <v/>
      </c>
      <c r="P257" t="str">
        <f>IFERROR(__xludf.DUMMYFUNCTION("""COMPUTED_VALUE"""),"")</f>
        <v/>
      </c>
      <c r="Q257" t="str">
        <f>IFERROR(__xludf.DUMMYFUNCTION("""COMPUTED_VALUE"""),"")</f>
        <v/>
      </c>
      <c r="R257" t="str">
        <f>IFERROR(__xludf.DUMMYFUNCTION("""COMPUTED_VALUE"""),"")</f>
        <v/>
      </c>
      <c r="S257" t="str">
        <f>IFERROR(__xludf.DUMMYFUNCTION("""COMPUTED_VALUE"""),"")</f>
        <v/>
      </c>
      <c r="T257" t="str">
        <f>IFERROR(__xludf.DUMMYFUNCTION("""COMPUTED_VALUE"""),"")</f>
        <v/>
      </c>
      <c r="U257" t="str">
        <f>IFERROR(__xludf.DUMMYFUNCTION("""COMPUTED_VALUE"""),"")</f>
        <v/>
      </c>
      <c r="V257" t="str">
        <f>IFERROR(__xludf.DUMMYFUNCTION("""COMPUTED_VALUE"""),"")</f>
        <v/>
      </c>
      <c r="W257" t="str">
        <f>IFERROR(__xludf.DUMMYFUNCTION("""COMPUTED_VALUE"""),"")</f>
        <v/>
      </c>
      <c r="X257" t="str">
        <f>IFERROR(__xludf.DUMMYFUNCTION("""COMPUTED_VALUE"""),"anc_form_sh")</f>
        <v>anc_form_sh</v>
      </c>
      <c r="Y257" t="str">
        <f>IFERROR(__xludf.DUMMYFUNCTION("""COMPUTED_VALUE"""),"Yes")</f>
        <v>Yes</v>
      </c>
      <c r="Z257" t="str">
        <f>IFERROR(__xludf.DUMMYFUNCTION("""COMPUTED_VALUE"""),"yes2_no0")</f>
        <v>yes2_no0</v>
      </c>
      <c r="AA257" t="str">
        <f>IFERROR(__xludf.DUMMYFUNCTION("""COMPUTED_VALUE"""),"yes2no00000")</f>
        <v>yes2no00000</v>
      </c>
      <c r="AB257" t="str">
        <f>IFERROR(__xludf.DUMMYFUNCTION("""COMPUTED_VALUE"""),"INTEGER_ZERO_OR_POSITIVE")</f>
        <v>INTEGER_ZERO_OR_POSITIVE</v>
      </c>
      <c r="AC257" t="str">
        <f>IFERROR(__xludf.DUMMYFUNCTION("""COMPUTED_VALUE"""),"")</f>
        <v/>
      </c>
      <c r="AD257" t="str">
        <f>IFERROR(__xludf.DUMMYFUNCTION("""COMPUTED_VALUE"""),"INTEGER_ZERO_OR_POSITIVE")</f>
        <v>INTEGER_ZERO_OR_POSITIVE</v>
      </c>
      <c r="AE257" t="str">
        <f>IFERROR(__xludf.DUMMYFUNCTION("""COMPUTED_VALUE"""),"SUM")</f>
        <v>SUM</v>
      </c>
      <c r="AF257" t="b">
        <f>IFERROR(__xludf.DUMMYFUNCTION("""COMPUTED_VALUE"""),TRUE)</f>
        <v>1</v>
      </c>
      <c r="AG257" t="str">
        <f>IFERROR(__xludf.DUMMYFUNCTION("""COMPUTED_VALUE"""),"")</f>
        <v/>
      </c>
    </row>
    <row r="258" outlineLevel="1">
      <c r="A258" t="str">
        <f>IFERROR(__xludf.DUMMYFUNCTION("""COMPUTED_VALUE"""),"select_one yes1_no0")</f>
        <v>select_one yes1_no0</v>
      </c>
      <c r="B258" t="str">
        <f>IFERROR(__xludf.DUMMYFUNCTION("""COMPUTED_VALUE"""),"ANCCardsMom")</f>
        <v>ANCCardsMom</v>
      </c>
      <c r="C258" t="str">
        <f>IFERROR(__xludf.DUMMYFUNCTION("""COMPUTED_VALUE"""),"5. ANC cards for mother available: at least 10 in stock")</f>
        <v>5. ANC cards for mother available: at least 10 in stock</v>
      </c>
      <c r="D258" t="str">
        <f>IFERROR(__xludf.DUMMYFUNCTION("""COMPUTED_VALUE"""),"")</f>
        <v/>
      </c>
      <c r="E258" t="str">
        <f>IFERROR(__xludf.DUMMYFUNCTION("""COMPUTED_VALUE"""),"")</f>
        <v/>
      </c>
      <c r="F258">
        <f>IFERROR(__xludf.DUMMYFUNCTION("""COMPUTED_VALUE"""),258.0)</f>
        <v>258</v>
      </c>
      <c r="G258">
        <f>IFERROR(__xludf.DUMMYFUNCTION("""COMPUTED_VALUE"""),1.0)</f>
        <v>1</v>
      </c>
      <c r="H258">
        <f>IFERROR(__xludf.DUMMYFUNCTION("""COMPUTED_VALUE"""),11.0)</f>
        <v>11</v>
      </c>
      <c r="I258" t="str">
        <f>IFERROR(__xludf.DUMMYFUNCTION("""COMPUTED_VALUE"""),"")</f>
        <v/>
      </c>
      <c r="J258" t="str">
        <f>IFERROR(__xludf.DUMMYFUNCTION("""COMPUTED_VALUE"""),"")</f>
        <v/>
      </c>
      <c r="K258" t="b">
        <f>IFERROR(__xludf.DUMMYFUNCTION("""COMPUTED_VALUE"""),TRUE)</f>
        <v>1</v>
      </c>
      <c r="L258" s="61" t="str">
        <f>IFERROR(__xludf.DUMMYFUNCTION("""COMPUTED_VALUE"""),"")</f>
        <v/>
      </c>
      <c r="M258" s="61" t="str">
        <f>IFERROR(__xludf.DUMMYFUNCTION("""COMPUTED_VALUE"""),"")</f>
        <v/>
      </c>
      <c r="N258" s="15" t="str">
        <f>IFERROR(__xludf.DUMMYFUNCTION("""COMPUTED_VALUE"""),"")</f>
        <v/>
      </c>
      <c r="O258" t="str">
        <f>IFERROR(__xludf.DUMMYFUNCTION("""COMPUTED_VALUE"""),"")</f>
        <v/>
      </c>
      <c r="P258" t="str">
        <f>IFERROR(__xludf.DUMMYFUNCTION("""COMPUTED_VALUE"""),"")</f>
        <v/>
      </c>
      <c r="Q258" t="str">
        <f>IFERROR(__xludf.DUMMYFUNCTION("""COMPUTED_VALUE"""),"")</f>
        <v/>
      </c>
      <c r="R258" t="str">
        <f>IFERROR(__xludf.DUMMYFUNCTION("""COMPUTED_VALUE"""),"")</f>
        <v/>
      </c>
      <c r="S258" t="str">
        <f>IFERROR(__xludf.DUMMYFUNCTION("""COMPUTED_VALUE"""),"")</f>
        <v/>
      </c>
      <c r="T258" t="str">
        <f>IFERROR(__xludf.DUMMYFUNCTION("""COMPUTED_VALUE"""),"")</f>
        <v/>
      </c>
      <c r="U258" t="str">
        <f>IFERROR(__xludf.DUMMYFUNCTION("""COMPUTED_VALUE"""),"")</f>
        <v/>
      </c>
      <c r="V258" t="str">
        <f>IFERROR(__xludf.DUMMYFUNCTION("""COMPUTED_VALUE"""),"")</f>
        <v/>
      </c>
      <c r="W258" t="str">
        <f>IFERROR(__xludf.DUMMYFUNCTION("""COMPUTED_VALUE"""),"")</f>
        <v/>
      </c>
      <c r="X258" t="str">
        <f>IFERROR(__xludf.DUMMYFUNCTION("""COMPUTED_VALUE"""),"anc_cards_f")</f>
        <v>anc_cards_f</v>
      </c>
      <c r="Y258" t="str">
        <f>IFERROR(__xludf.DUMMYFUNCTION("""COMPUTED_VALUE"""),"Yes")</f>
        <v>Yes</v>
      </c>
      <c r="Z258" t="str">
        <f>IFERROR(__xludf.DUMMYFUNCTION("""COMPUTED_VALUE"""),"yes1_no0")</f>
        <v>yes1_no0</v>
      </c>
      <c r="AA258" t="str">
        <f>IFERROR(__xludf.DUMMYFUNCTION("""COMPUTED_VALUE"""),"yes1no00000")</f>
        <v>yes1no00000</v>
      </c>
      <c r="AB258" t="str">
        <f>IFERROR(__xludf.DUMMYFUNCTION("""COMPUTED_VALUE"""),"INTEGER_ZERO_OR_POSITIVE")</f>
        <v>INTEGER_ZERO_OR_POSITIVE</v>
      </c>
      <c r="AC258" t="str">
        <f>IFERROR(__xludf.DUMMYFUNCTION("""COMPUTED_VALUE"""),"")</f>
        <v/>
      </c>
      <c r="AD258" t="str">
        <f>IFERROR(__xludf.DUMMYFUNCTION("""COMPUTED_VALUE"""),"INTEGER_ZERO_OR_POSITIVE")</f>
        <v>INTEGER_ZERO_OR_POSITIVE</v>
      </c>
      <c r="AE258" t="str">
        <f>IFERROR(__xludf.DUMMYFUNCTION("""COMPUTED_VALUE"""),"SUM")</f>
        <v>SUM</v>
      </c>
      <c r="AF258" t="b">
        <f>IFERROR(__xludf.DUMMYFUNCTION("""COMPUTED_VALUE"""),TRUE)</f>
        <v>1</v>
      </c>
      <c r="AG258" t="str">
        <f>IFERROR(__xludf.DUMMYFUNCTION("""COMPUTED_VALUE"""),"")</f>
        <v/>
      </c>
    </row>
    <row r="259">
      <c r="A259" t="str">
        <f>IFERROR(__xludf.DUMMYFUNCTION("""COMPUTED_VALUE"""),"select_one yes2_no0")</f>
        <v>select_one yes2_no0</v>
      </c>
      <c r="B259" t="str">
        <f>IFERROR(__xludf.DUMMYFUNCTION("""COMPUTED_VALUE"""),"ANCRegister")</f>
        <v>ANCRegister</v>
      </c>
      <c r="C259" t="str">
        <f>IFERROR(__xludf.DUMMYFUNCTION("""COMPUTED_VALUE"""),"6. ANC register available and well filled in")</f>
        <v>6. ANC register available and well filled in</v>
      </c>
      <c r="D259" t="str">
        <f>IFERROR(__xludf.DUMMYFUNCTION("""COMPUTED_VALUE"""),"")</f>
        <v/>
      </c>
      <c r="E259" t="str">
        <f>IFERROR(__xludf.DUMMYFUNCTION("""COMPUTED_VALUE"""),"")</f>
        <v/>
      </c>
      <c r="F259">
        <f>IFERROR(__xludf.DUMMYFUNCTION("""COMPUTED_VALUE"""),259.0)</f>
        <v>259</v>
      </c>
      <c r="G259">
        <f>IFERROR(__xludf.DUMMYFUNCTION("""COMPUTED_VALUE"""),2.0)</f>
        <v>2</v>
      </c>
      <c r="H259">
        <f>IFERROR(__xludf.DUMMYFUNCTION("""COMPUTED_VALUE"""),11.0)</f>
        <v>11</v>
      </c>
      <c r="I259" t="str">
        <f>IFERROR(__xludf.DUMMYFUNCTION("""COMPUTED_VALUE"""),"Complete identity, state of vaccinations, date visit, whether high risk pregnancy or not/danger signs
All columns well filled including the identification of problems if any, and actions taken")</f>
        <v>Complete identity, state of vaccinations, date visit, whether high risk pregnancy or not/danger signs
All columns well filled including the identification of problems if any, and actions taken</v>
      </c>
      <c r="J259" t="str">
        <f>IFERROR(__xludf.DUMMYFUNCTION("""COMPUTED_VALUE"""),"")</f>
        <v/>
      </c>
      <c r="K259" t="b">
        <f>IFERROR(__xludf.DUMMYFUNCTION("""COMPUTED_VALUE"""),TRUE)</f>
        <v>1</v>
      </c>
      <c r="L259" s="61" t="str">
        <f>IFERROR(__xludf.DUMMYFUNCTION("""COMPUTED_VALUE"""),"")</f>
        <v/>
      </c>
      <c r="M259" s="61" t="str">
        <f>IFERROR(__xludf.DUMMYFUNCTION("""COMPUTED_VALUE"""),"")</f>
        <v/>
      </c>
      <c r="N259" s="15" t="str">
        <f>IFERROR(__xludf.DUMMYFUNCTION("""COMPUTED_VALUE"""),"")</f>
        <v/>
      </c>
      <c r="O259" t="str">
        <f>IFERROR(__xludf.DUMMYFUNCTION("""COMPUTED_VALUE"""),"")</f>
        <v/>
      </c>
      <c r="P259" t="str">
        <f>IFERROR(__xludf.DUMMYFUNCTION("""COMPUTED_VALUE"""),"")</f>
        <v/>
      </c>
      <c r="Q259" t="str">
        <f>IFERROR(__xludf.DUMMYFUNCTION("""COMPUTED_VALUE"""),"")</f>
        <v/>
      </c>
      <c r="R259" t="str">
        <f>IFERROR(__xludf.DUMMYFUNCTION("""COMPUTED_VALUE"""),"")</f>
        <v/>
      </c>
      <c r="S259" t="str">
        <f>IFERROR(__xludf.DUMMYFUNCTION("""COMPUTED_VALUE"""),"")</f>
        <v/>
      </c>
      <c r="T259" t="str">
        <f>IFERROR(__xludf.DUMMYFUNCTION("""COMPUTED_VALUE"""),"")</f>
        <v/>
      </c>
      <c r="U259" t="str">
        <f>IFERROR(__xludf.DUMMYFUNCTION("""COMPUTED_VALUE"""),"")</f>
        <v/>
      </c>
      <c r="V259" t="str">
        <f>IFERROR(__xludf.DUMMYFUNCTION("""COMPUTED_VALUE"""),"")</f>
        <v/>
      </c>
      <c r="W259" t="str">
        <f>IFERROR(__xludf.DUMMYFUNCTION("""COMPUTED_VALUE"""),"")</f>
        <v/>
      </c>
      <c r="X259" t="str">
        <f>IFERROR(__xludf.DUMMYFUNCTION("""COMPUTED_VALUE"""),"anc_registe")</f>
        <v>anc_registe</v>
      </c>
      <c r="Y259" t="str">
        <f>IFERROR(__xludf.DUMMYFUNCTION("""COMPUTED_VALUE"""),"Yes")</f>
        <v>Yes</v>
      </c>
      <c r="Z259" t="str">
        <f>IFERROR(__xludf.DUMMYFUNCTION("""COMPUTED_VALUE"""),"yes2_no0")</f>
        <v>yes2_no0</v>
      </c>
      <c r="AA259" t="str">
        <f>IFERROR(__xludf.DUMMYFUNCTION("""COMPUTED_VALUE"""),"yes2no00000")</f>
        <v>yes2no00000</v>
      </c>
      <c r="AB259" t="str">
        <f>IFERROR(__xludf.DUMMYFUNCTION("""COMPUTED_VALUE"""),"INTEGER_ZERO_OR_POSITIVE")</f>
        <v>INTEGER_ZERO_OR_POSITIVE</v>
      </c>
      <c r="AC259" t="str">
        <f>IFERROR(__xludf.DUMMYFUNCTION("""COMPUTED_VALUE"""),"")</f>
        <v/>
      </c>
      <c r="AD259" t="str">
        <f>IFERROR(__xludf.DUMMYFUNCTION("""COMPUTED_VALUE"""),"INTEGER_ZERO_OR_POSITIVE")</f>
        <v>INTEGER_ZERO_OR_POSITIVE</v>
      </c>
      <c r="AE259" t="str">
        <f>IFERROR(__xludf.DUMMYFUNCTION("""COMPUTED_VALUE"""),"SUM")</f>
        <v>SUM</v>
      </c>
      <c r="AF259" t="b">
        <f>IFERROR(__xludf.DUMMYFUNCTION("""COMPUTED_VALUE"""),TRUE)</f>
        <v>1</v>
      </c>
      <c r="AG259" t="str">
        <f>IFERROR(__xludf.DUMMYFUNCTION("""COMPUTED_VALUE"""),"")</f>
        <v/>
      </c>
    </row>
    <row r="260">
      <c r="A260" s="67" t="str">
        <f>IFERROR(__xludf.DUMMYFUNCTION("""COMPUTED_VALUE"""),"select_one yes1_no0")</f>
        <v>select_one yes1_no0</v>
      </c>
      <c r="B260" s="67" t="str">
        <f>IFERROR(__xludf.DUMMYFUNCTION("""COMPUTED_VALUE"""),"ANCCondPers")</f>
        <v>ANCCondPers</v>
      </c>
      <c r="C260" s="67" t="str">
        <f>IFERROR(__xludf.DUMMYFUNCTION("""COMPUTED_VALUE"""),"7. ANC conducted by qualified personnel")</f>
        <v>7. ANC conducted by qualified personnel</v>
      </c>
      <c r="D260" s="67" t="str">
        <f>IFERROR(__xludf.DUMMYFUNCTION("""COMPUTED_VALUE"""),"")</f>
        <v/>
      </c>
      <c r="E260" s="67" t="str">
        <f>IFERROR(__xludf.DUMMYFUNCTION("""COMPUTED_VALUE"""),"")</f>
        <v/>
      </c>
      <c r="F260" s="67">
        <f>IFERROR(__xludf.DUMMYFUNCTION("""COMPUTED_VALUE"""),260.0)</f>
        <v>260</v>
      </c>
      <c r="G260" s="67">
        <f>IFERROR(__xludf.DUMMYFUNCTION("""COMPUTED_VALUE"""),1.0)</f>
        <v>1</v>
      </c>
      <c r="H260" s="67">
        <f>IFERROR(__xludf.DUMMYFUNCTION("""COMPUTED_VALUE"""),11.0)</f>
        <v>11</v>
      </c>
      <c r="I260" s="67" t="str">
        <f>IFERROR(__xludf.DUMMYFUNCTION("""COMPUTED_VALUE"""),"Nurse; midwife, verified on ANC cards")</f>
        <v>Nurse; midwife, verified on ANC cards</v>
      </c>
      <c r="J260" s="67" t="str">
        <f>IFERROR(__xludf.DUMMYFUNCTION("""COMPUTED_VALUE"""),"")</f>
        <v/>
      </c>
      <c r="K260" s="67" t="b">
        <f>IFERROR(__xludf.DUMMYFUNCTION("""COMPUTED_VALUE"""),TRUE)</f>
        <v>1</v>
      </c>
      <c r="L260" s="63" t="str">
        <f>IFERROR(__xludf.DUMMYFUNCTION("""COMPUTED_VALUE"""),"")</f>
        <v/>
      </c>
      <c r="M260" s="63" t="str">
        <f>IFERROR(__xludf.DUMMYFUNCTION("""COMPUTED_VALUE"""),"")</f>
        <v/>
      </c>
      <c r="N260" s="68" t="str">
        <f>IFERROR(__xludf.DUMMYFUNCTION("""COMPUTED_VALUE"""),"")</f>
        <v/>
      </c>
      <c r="O260" s="67" t="str">
        <f>IFERROR(__xludf.DUMMYFUNCTION("""COMPUTED_VALUE"""),"")</f>
        <v/>
      </c>
      <c r="P260" s="67" t="str">
        <f>IFERROR(__xludf.DUMMYFUNCTION("""COMPUTED_VALUE"""),"")</f>
        <v/>
      </c>
      <c r="Q260" s="67" t="str">
        <f>IFERROR(__xludf.DUMMYFUNCTION("""COMPUTED_VALUE"""),"")</f>
        <v/>
      </c>
      <c r="R260" s="67" t="str">
        <f>IFERROR(__xludf.DUMMYFUNCTION("""COMPUTED_VALUE"""),"")</f>
        <v/>
      </c>
      <c r="S260" s="67" t="str">
        <f>IFERROR(__xludf.DUMMYFUNCTION("""COMPUTED_VALUE"""),"")</f>
        <v/>
      </c>
      <c r="T260" s="67" t="str">
        <f>IFERROR(__xludf.DUMMYFUNCTION("""COMPUTED_VALUE"""),"")</f>
        <v/>
      </c>
      <c r="U260" s="67" t="str">
        <f>IFERROR(__xludf.DUMMYFUNCTION("""COMPUTED_VALUE"""),"")</f>
        <v/>
      </c>
      <c r="V260" s="67" t="str">
        <f>IFERROR(__xludf.DUMMYFUNCTION("""COMPUTED_VALUE"""),"")</f>
        <v/>
      </c>
      <c r="W260" s="67" t="str">
        <f>IFERROR(__xludf.DUMMYFUNCTION("""COMPUTED_VALUE"""),"")</f>
        <v/>
      </c>
      <c r="X260" s="67" t="str">
        <f>IFERROR(__xludf.DUMMYFUNCTION("""COMPUTED_VALUE"""),"anc_conduct")</f>
        <v>anc_conduct</v>
      </c>
      <c r="Y260" s="67" t="str">
        <f>IFERROR(__xludf.DUMMYFUNCTION("""COMPUTED_VALUE"""),"Yes")</f>
        <v>Yes</v>
      </c>
      <c r="Z260" s="67" t="str">
        <f>IFERROR(__xludf.DUMMYFUNCTION("""COMPUTED_VALUE"""),"yes1_no0")</f>
        <v>yes1_no0</v>
      </c>
      <c r="AA260" s="67" t="str">
        <f>IFERROR(__xludf.DUMMYFUNCTION("""COMPUTED_VALUE"""),"yes1no00000")</f>
        <v>yes1no00000</v>
      </c>
      <c r="AB260" s="67" t="str">
        <f>IFERROR(__xludf.DUMMYFUNCTION("""COMPUTED_VALUE"""),"INTEGER_ZERO_OR_POSITIVE")</f>
        <v>INTEGER_ZERO_OR_POSITIVE</v>
      </c>
      <c r="AC260" s="67" t="str">
        <f>IFERROR(__xludf.DUMMYFUNCTION("""COMPUTED_VALUE"""),"")</f>
        <v/>
      </c>
      <c r="AD260" s="67" t="str">
        <f>IFERROR(__xludf.DUMMYFUNCTION("""COMPUTED_VALUE"""),"INTEGER_ZERO_OR_POSITIVE")</f>
        <v>INTEGER_ZERO_OR_POSITIVE</v>
      </c>
      <c r="AE260" s="67" t="str">
        <f>IFERROR(__xludf.DUMMYFUNCTION("""COMPUTED_VALUE"""),"SUM")</f>
        <v>SUM</v>
      </c>
      <c r="AF260" s="67" t="b">
        <f>IFERROR(__xludf.DUMMYFUNCTION("""COMPUTED_VALUE"""),TRUE)</f>
        <v>1</v>
      </c>
      <c r="AG260" s="67" t="str">
        <f>IFERROR(__xludf.DUMMYFUNCTION("""COMPUTED_VALUE"""),"")</f>
        <v/>
      </c>
      <c r="AH260" s="67"/>
      <c r="AI260" s="67"/>
      <c r="AJ260" s="67"/>
      <c r="AK260" s="67"/>
      <c r="AL260" s="67"/>
      <c r="AM260" s="67"/>
      <c r="AN260" s="67"/>
    </row>
    <row r="261" outlineLevel="1">
      <c r="A261" s="2" t="str">
        <f>IFERROR(__xludf.DUMMYFUNCTION("""COMPUTED_VALUE"""),"select_one yes1_no0")</f>
        <v>select_one yes1_no0</v>
      </c>
      <c r="B261" s="2" t="str">
        <f>IFERROR(__xludf.DUMMYFUNCTION("""COMPUTED_VALUE"""),"GrpIECBCC00")</f>
        <v>GrpIECBCC00</v>
      </c>
      <c r="C261" s="2" t="str">
        <f>IFERROR(__xludf.DUMMYFUNCTION("""COMPUTED_VALUE"""),"8. Group IEC/BCC")</f>
        <v>8. Group IEC/BCC</v>
      </c>
      <c r="D261" s="2" t="str">
        <f>IFERROR(__xludf.DUMMYFUNCTION("""COMPUTED_VALUE"""),"")</f>
        <v/>
      </c>
      <c r="E261" s="2" t="str">
        <f>IFERROR(__xludf.DUMMYFUNCTION("""COMPUTED_VALUE"""),"")</f>
        <v/>
      </c>
      <c r="F261" s="2">
        <f>IFERROR(__xludf.DUMMYFUNCTION("""COMPUTED_VALUE"""),261.0)</f>
        <v>261</v>
      </c>
      <c r="G261" s="2">
        <f>IFERROR(__xludf.DUMMYFUNCTION("""COMPUTED_VALUE"""),1.0)</f>
        <v>1</v>
      </c>
      <c r="H261" s="2">
        <f>IFERROR(__xludf.DUMMYFUNCTION("""COMPUTED_VALUE"""),11.0)</f>
        <v>11</v>
      </c>
      <c r="I261" s="2" t="str">
        <f>IFERROR(__xludf.DUMMYFUNCTION("""COMPUTED_VALUE"""),"Group meeting held before FP consultation (check the schedule of health education sessions)
Existence of updated IEC report with (a) topic, (b) number of participants, (c) leader of activity and (d) date and (e) signature")</f>
        <v>Group meeting held before FP consultation (check the schedule of health education sessions)
Existence of updated IEC report with (a) topic, (b) number of participants, (c) leader of activity and (d) date and (e) signature</v>
      </c>
      <c r="J261" s="2" t="str">
        <f>IFERROR(__xludf.DUMMYFUNCTION("""COMPUTED_VALUE"""),"")</f>
        <v/>
      </c>
      <c r="K261" s="2" t="b">
        <f>IFERROR(__xludf.DUMMYFUNCTION("""COMPUTED_VALUE"""),TRUE)</f>
        <v>1</v>
      </c>
      <c r="L261" s="69" t="str">
        <f>IFERROR(__xludf.DUMMYFUNCTION("""COMPUTED_VALUE"""),"")</f>
        <v/>
      </c>
      <c r="M261" s="69" t="str">
        <f>IFERROR(__xludf.DUMMYFUNCTION("""COMPUTED_VALUE"""),"")</f>
        <v/>
      </c>
      <c r="N261" s="70" t="str">
        <f>IFERROR(__xludf.DUMMYFUNCTION("""COMPUTED_VALUE"""),"")</f>
        <v/>
      </c>
      <c r="O261" s="2" t="str">
        <f>IFERROR(__xludf.DUMMYFUNCTION("""COMPUTED_VALUE"""),"")</f>
        <v/>
      </c>
      <c r="P261" s="2" t="str">
        <f>IFERROR(__xludf.DUMMYFUNCTION("""COMPUTED_VALUE"""),"")</f>
        <v/>
      </c>
      <c r="Q261" s="2" t="str">
        <f>IFERROR(__xludf.DUMMYFUNCTION("""COMPUTED_VALUE"""),"")</f>
        <v/>
      </c>
      <c r="R261" s="2" t="str">
        <f>IFERROR(__xludf.DUMMYFUNCTION("""COMPUTED_VALUE"""),"")</f>
        <v/>
      </c>
      <c r="S261" s="2" t="str">
        <f>IFERROR(__xludf.DUMMYFUNCTION("""COMPUTED_VALUE"""),"")</f>
        <v/>
      </c>
      <c r="T261" s="2" t="str">
        <f>IFERROR(__xludf.DUMMYFUNCTION("""COMPUTED_VALUE"""),"")</f>
        <v/>
      </c>
      <c r="U261" s="2" t="str">
        <f>IFERROR(__xludf.DUMMYFUNCTION("""COMPUTED_VALUE"""),"")</f>
        <v/>
      </c>
      <c r="V261" s="2" t="str">
        <f>IFERROR(__xludf.DUMMYFUNCTION("""COMPUTED_VALUE"""),"")</f>
        <v/>
      </c>
      <c r="W261" s="2" t="str">
        <f>IFERROR(__xludf.DUMMYFUNCTION("""COMPUTED_VALUE"""),"")</f>
        <v/>
      </c>
      <c r="X261" s="2" t="str">
        <f>IFERROR(__xludf.DUMMYFUNCTION("""COMPUTED_VALUE"""),"group_iec_b")</f>
        <v>group_iec_b</v>
      </c>
      <c r="Y261" s="2" t="str">
        <f>IFERROR(__xludf.DUMMYFUNCTION("""COMPUTED_VALUE"""),"Yes")</f>
        <v>Yes</v>
      </c>
      <c r="Z261" s="2" t="str">
        <f>IFERROR(__xludf.DUMMYFUNCTION("""COMPUTED_VALUE"""),"yes1_no0")</f>
        <v>yes1_no0</v>
      </c>
      <c r="AA261" s="2" t="str">
        <f>IFERROR(__xludf.DUMMYFUNCTION("""COMPUTED_VALUE"""),"yes1no00000")</f>
        <v>yes1no00000</v>
      </c>
      <c r="AB261" s="2" t="str">
        <f>IFERROR(__xludf.DUMMYFUNCTION("""COMPUTED_VALUE"""),"INTEGER_ZERO_OR_POSITIVE")</f>
        <v>INTEGER_ZERO_OR_POSITIVE</v>
      </c>
      <c r="AC261" s="2" t="str">
        <f>IFERROR(__xludf.DUMMYFUNCTION("""COMPUTED_VALUE"""),"")</f>
        <v/>
      </c>
      <c r="AD261" s="2" t="str">
        <f>IFERROR(__xludf.DUMMYFUNCTION("""COMPUTED_VALUE"""),"INTEGER_ZERO_OR_POSITIVE")</f>
        <v>INTEGER_ZERO_OR_POSITIVE</v>
      </c>
      <c r="AE261" s="2" t="str">
        <f>IFERROR(__xludf.DUMMYFUNCTION("""COMPUTED_VALUE"""),"SUM")</f>
        <v>SUM</v>
      </c>
      <c r="AF261" s="2" t="b">
        <f>IFERROR(__xludf.DUMMYFUNCTION("""COMPUTED_VALUE"""),TRUE)</f>
        <v>1</v>
      </c>
      <c r="AG261" s="2" t="str">
        <f>IFERROR(__xludf.DUMMYFUNCTION("""COMPUTED_VALUE"""),"")</f>
        <v/>
      </c>
      <c r="AH261" s="2"/>
      <c r="AI261" s="2"/>
      <c r="AJ261" s="2"/>
      <c r="AK261" s="2"/>
      <c r="AL261" s="2"/>
      <c r="AM261" s="2"/>
      <c r="AN261" s="2"/>
    </row>
    <row r="262" outlineLevel="1">
      <c r="A262" s="2" t="str">
        <f>IFERROR(__xludf.DUMMYFUNCTION("""COMPUTED_VALUE"""),"calculate")</f>
        <v>calculate</v>
      </c>
      <c r="B262" s="2" t="str">
        <f>IFERROR(__xludf.DUMMYFUNCTION("""COMPUTED_VALUE"""),"AntenatScor")</f>
        <v>AntenatScor</v>
      </c>
      <c r="C262" s="2" t="str">
        <f>IFERROR(__xludf.DUMMYFUNCTION("""COMPUTED_VALUE"""),"Antenatal score")</f>
        <v>Antenatal score</v>
      </c>
      <c r="D262" s="2" t="str">
        <f>IFERROR(__xludf.DUMMYFUNCTION("""COMPUTED_VALUE"""),"")</f>
        <v/>
      </c>
      <c r="E262" s="2" t="str">
        <f>IFERROR(__xludf.DUMMYFUNCTION("""COMPUTED_VALUE"""),"")</f>
        <v/>
      </c>
      <c r="F262" s="2">
        <f>IFERROR(__xludf.DUMMYFUNCTION("""COMPUTED_VALUE"""),262.0)</f>
        <v>262</v>
      </c>
      <c r="G262" s="2" t="str">
        <f>IFERROR(__xludf.DUMMYFUNCTION("""COMPUTED_VALUE"""),"")</f>
        <v/>
      </c>
      <c r="H262" s="2">
        <f>IFERROR(__xludf.DUMMYFUNCTION("""COMPUTED_VALUE"""),11.0)</f>
        <v>11</v>
      </c>
      <c r="I262" s="2" t="str">
        <f>IFERROR(__xludf.DUMMYFUNCTION("""COMPUTED_VALUE"""),"")</f>
        <v/>
      </c>
      <c r="J262" s="2" t="str">
        <f>IFERROR(__xludf.DUMMYFUNCTION("""COMPUTED_VALUE"""),"")</f>
        <v/>
      </c>
      <c r="K262" s="2" t="str">
        <f>IFERROR(__xludf.DUMMYFUNCTION("""COMPUTED_VALUE"""),"")</f>
        <v/>
      </c>
      <c r="L262" s="69" t="str">
        <f>IFERROR(__xludf.DUMMYFUNCTION("""COMPUTED_VALUE"""),"252-259")</f>
        <v>252-259</v>
      </c>
      <c r="M262" s="69" t="str">
        <f>IFERROR(__xludf.DUMMYFUNCTION("""COMPUTED_VALUE"""),"")</f>
        <v/>
      </c>
      <c r="N262" s="70" t="str">
        <f>IFERROR(__xludf.DUMMYFUNCTION("""COMPUTED_VALUE"""),"252,253,254,255,256,257,258,259")</f>
        <v>252,253,254,255,256,257,258,259</v>
      </c>
      <c r="O262" s="2" t="str">
        <f>IFERROR(__xludf.DUMMYFUNCTION("""COMPUTED_VALUE"""),"coalesce(${},0)+coalesce(${AntenatCare},0)+coalesce(${BizPlansANC},0)+coalesce(${WeighScale0},0)+coalesce(${ANCFormHFAv},0)+coalesce(${ANCFormAdmn},0)+coalesce(${ANCCardsMom},0)+coalesce(${ANCRegister},0)")</f>
        <v>coalesce(${},0)+coalesce(${AntenatCare},0)+coalesce(${BizPlansANC},0)+coalesce(${WeighScale0},0)+coalesce(${ANCFormHFAv},0)+coalesce(${ANCFormAdmn},0)+coalesce(${ANCCardsMom},0)+coalesce(${ANCRegister},0)</v>
      </c>
      <c r="P262" s="2" t="str">
        <f>IFERROR(__xludf.DUMMYFUNCTION("""COMPUTED_VALUE"""),"coalesce(${BizPlansANC},0)+coalesce(${WeighScale0},0)+coalesce(${ANCFormHFAv},0)+coalesce(${ANCFormAdmn},0)+coalesce(${ANCCardsMom},0)+coalesce(${ANCRegister},0)+coalesce(${ANCCondPers},0)+coalesce(${GrpIECBCC00},0)")</f>
        <v>coalesce(${BizPlansANC},0)+coalesce(${WeighScale0},0)+coalesce(${ANCFormHFAv},0)+coalesce(${ANCFormAdmn},0)+coalesce(${ANCCardsMom},0)+coalesce(${ANCRegister},0)+coalesce(${ANCCondPers},0)+coalesce(${GrpIECBCC00},0)</v>
      </c>
      <c r="Q262" s="2" t="str">
        <f>IFERROR(__xludf.DUMMYFUNCTION("""COMPUTED_VALUE"""),"")</f>
        <v/>
      </c>
      <c r="R262" s="2" t="str">
        <f>IFERROR(__xludf.DUMMYFUNCTION("""COMPUTED_VALUE"""),"")</f>
        <v/>
      </c>
      <c r="S262" s="2" t="str">
        <f>IFERROR(__xludf.DUMMYFUNCTION("""COMPUTED_VALUE"""),"")</f>
        <v/>
      </c>
      <c r="T262" s="2" t="str">
        <f>IFERROR(__xludf.DUMMYFUNCTION("""COMPUTED_VALUE"""),"")</f>
        <v/>
      </c>
      <c r="U262" s="2" t="str">
        <f>IFERROR(__xludf.DUMMYFUNCTION("""COMPUTED_VALUE"""),"")</f>
        <v/>
      </c>
      <c r="V262" s="2" t="str">
        <f>IFERROR(__xludf.DUMMYFUNCTION("""COMPUTED_VALUE"""),"")</f>
        <v/>
      </c>
      <c r="W262" s="2" t="str">
        <f>IFERROR(__xludf.DUMMYFUNCTION("""COMPUTED_VALUE"""),"")</f>
        <v/>
      </c>
      <c r="X262" s="2" t="str">
        <f>IFERROR(__xludf.DUMMYFUNCTION("""COMPUTED_VALUE"""),"antenatal_s")</f>
        <v>antenatal_s</v>
      </c>
      <c r="Y262" s="2" t="str">
        <f>IFERROR(__xludf.DUMMYFUNCTION("""COMPUTED_VALUE"""),"Yes")</f>
        <v>Yes</v>
      </c>
      <c r="Z262" s="2" t="str">
        <f>IFERROR(__xludf.DUMMYFUNCTION("""COMPUTED_VALUE"""),"")</f>
        <v/>
      </c>
      <c r="AA262" s="2" t="str">
        <f>IFERROR(__xludf.DUMMYFUNCTION("""COMPUTED_VALUE"""),"")</f>
        <v/>
      </c>
      <c r="AB262" s="2" t="str">
        <f>IFERROR(__xludf.DUMMYFUNCTION("""COMPUTED_VALUE"""),"")</f>
        <v/>
      </c>
      <c r="AC262" s="2" t="str">
        <f>IFERROR(__xludf.DUMMYFUNCTION("""COMPUTED_VALUE"""),"NUMBER")</f>
        <v>NUMBER</v>
      </c>
      <c r="AD262" s="2" t="str">
        <f>IFERROR(__xludf.DUMMYFUNCTION("""COMPUTED_VALUE"""),"NUMBER")</f>
        <v>NUMBER</v>
      </c>
      <c r="AE262" s="2" t="str">
        <f>IFERROR(__xludf.DUMMYFUNCTION("""COMPUTED_VALUE"""),"SUM")</f>
        <v>SUM</v>
      </c>
      <c r="AF262" s="2" t="b">
        <f>IFERROR(__xludf.DUMMYFUNCTION("""COMPUTED_VALUE"""),TRUE)</f>
        <v>1</v>
      </c>
      <c r="AG262" s="2" t="str">
        <f>IFERROR(__xludf.DUMMYFUNCTION("""COMPUTED_VALUE"""),"")</f>
        <v/>
      </c>
      <c r="AH262" s="2"/>
      <c r="AI262" s="2"/>
      <c r="AJ262" s="2"/>
      <c r="AK262" s="2"/>
      <c r="AL262" s="2"/>
      <c r="AM262" s="2"/>
      <c r="AN262" s="2"/>
    </row>
    <row r="263" outlineLevel="1">
      <c r="A263" s="71" t="str">
        <f>IFERROR(__xludf.DUMMYFUNCTION("""COMPUTED_VALUE"""),"end_group")</f>
        <v>end_group</v>
      </c>
      <c r="B263" s="71" t="str">
        <f>IFERROR(__xludf.DUMMYFUNCTION("""COMPUTED_VALUE"""),"")</f>
        <v/>
      </c>
      <c r="C263" s="71" t="str">
        <f>IFERROR(__xludf.DUMMYFUNCTION("""COMPUTED_VALUE"""),"")</f>
        <v/>
      </c>
      <c r="D263" s="71" t="str">
        <f>IFERROR(__xludf.DUMMYFUNCTION("""COMPUTED_VALUE"""),"")</f>
        <v/>
      </c>
      <c r="E263" s="71" t="str">
        <f>IFERROR(__xludf.DUMMYFUNCTION("""COMPUTED_VALUE"""),"")</f>
        <v/>
      </c>
      <c r="F263" s="71">
        <f>IFERROR(__xludf.DUMMYFUNCTION("""COMPUTED_VALUE"""),263.0)</f>
        <v>263</v>
      </c>
      <c r="G263" s="71" t="str">
        <f>IFERROR(__xludf.DUMMYFUNCTION("""COMPUTED_VALUE"""),"")</f>
        <v/>
      </c>
      <c r="H263" s="71" t="str">
        <f>IFERROR(__xludf.DUMMYFUNCTION("""COMPUTED_VALUE"""),"")</f>
        <v/>
      </c>
      <c r="I263" s="71" t="str">
        <f>IFERROR(__xludf.DUMMYFUNCTION("""COMPUTED_VALUE"""),"")</f>
        <v/>
      </c>
      <c r="J263" s="71" t="str">
        <f>IFERROR(__xludf.DUMMYFUNCTION("""COMPUTED_VALUE"""),"")</f>
        <v/>
      </c>
      <c r="K263" s="71" t="str">
        <f>IFERROR(__xludf.DUMMYFUNCTION("""COMPUTED_VALUE"""),"")</f>
        <v/>
      </c>
      <c r="L263" s="63" t="str">
        <f>IFERROR(__xludf.DUMMYFUNCTION("""COMPUTED_VALUE"""),"")</f>
        <v/>
      </c>
      <c r="M263" s="63" t="str">
        <f>IFERROR(__xludf.DUMMYFUNCTION("""COMPUTED_VALUE"""),"")</f>
        <v/>
      </c>
      <c r="N263" s="72" t="str">
        <f>IFERROR(__xludf.DUMMYFUNCTION("""COMPUTED_VALUE"""),"")</f>
        <v/>
      </c>
      <c r="O263" s="71" t="str">
        <f>IFERROR(__xludf.DUMMYFUNCTION("""COMPUTED_VALUE"""),"")</f>
        <v/>
      </c>
      <c r="P263" s="71" t="str">
        <f>IFERROR(__xludf.DUMMYFUNCTION("""COMPUTED_VALUE"""),"")</f>
        <v/>
      </c>
      <c r="Q263" s="71" t="str">
        <f>IFERROR(__xludf.DUMMYFUNCTION("""COMPUTED_VALUE"""),"")</f>
        <v/>
      </c>
      <c r="R263" s="71" t="str">
        <f>IFERROR(__xludf.DUMMYFUNCTION("""COMPUTED_VALUE"""),"")</f>
        <v/>
      </c>
      <c r="S263" s="71" t="str">
        <f>IFERROR(__xludf.DUMMYFUNCTION("""COMPUTED_VALUE"""),"")</f>
        <v/>
      </c>
      <c r="T263" s="71" t="str">
        <f>IFERROR(__xludf.DUMMYFUNCTION("""COMPUTED_VALUE"""),"")</f>
        <v/>
      </c>
      <c r="U263" s="71" t="str">
        <f>IFERROR(__xludf.DUMMYFUNCTION("""COMPUTED_VALUE"""),"")</f>
        <v/>
      </c>
      <c r="V263" s="71" t="str">
        <f>IFERROR(__xludf.DUMMYFUNCTION("""COMPUTED_VALUE"""),"")</f>
        <v/>
      </c>
      <c r="W263" s="71" t="str">
        <f>IFERROR(__xludf.DUMMYFUNCTION("""COMPUTED_VALUE"""),"")</f>
        <v/>
      </c>
      <c r="X263" s="71" t="str">
        <f>IFERROR(__xludf.DUMMYFUNCTION("""COMPUTED_VALUE"""),"")</f>
        <v/>
      </c>
      <c r="Y263" s="71" t="str">
        <f>IFERROR(__xludf.DUMMYFUNCTION("""COMPUTED_VALUE"""),"No")</f>
        <v>No</v>
      </c>
      <c r="Z263" s="71" t="str">
        <f>IFERROR(__xludf.DUMMYFUNCTION("""COMPUTED_VALUE"""),"")</f>
        <v/>
      </c>
      <c r="AA263" s="71" t="str">
        <f>IFERROR(__xludf.DUMMYFUNCTION("""COMPUTED_VALUE"""),"")</f>
        <v/>
      </c>
      <c r="AB263" s="71" t="str">
        <f>IFERROR(__xludf.DUMMYFUNCTION("""COMPUTED_VALUE"""),"")</f>
        <v/>
      </c>
      <c r="AC263" s="71" t="str">
        <f>IFERROR(__xludf.DUMMYFUNCTION("""COMPUTED_VALUE"""),"")</f>
        <v/>
      </c>
      <c r="AD263" s="71" t="str">
        <f>IFERROR(__xludf.DUMMYFUNCTION("""COMPUTED_VALUE"""),"")</f>
        <v/>
      </c>
      <c r="AE263" s="71" t="str">
        <f>IFERROR(__xludf.DUMMYFUNCTION("""COMPUTED_VALUE"""),"")</f>
        <v/>
      </c>
      <c r="AF263" s="71" t="str">
        <f>IFERROR(__xludf.DUMMYFUNCTION("""COMPUTED_VALUE"""),"")</f>
        <v/>
      </c>
      <c r="AG263" s="71" t="str">
        <f>IFERROR(__xludf.DUMMYFUNCTION("""COMPUTED_VALUE"""),"")</f>
        <v/>
      </c>
      <c r="AH263" s="71"/>
      <c r="AI263" s="71"/>
      <c r="AJ263" s="71"/>
      <c r="AK263" s="71"/>
      <c r="AL263" s="71"/>
      <c r="AM263" s="71"/>
      <c r="AN263" s="71"/>
    </row>
    <row r="264" outlineLevel="1">
      <c r="A264" t="str">
        <f>IFERROR(__xludf.DUMMYFUNCTION("""COMPUTED_VALUE"""),"begin_group")</f>
        <v>begin_group</v>
      </c>
      <c r="B264" t="str">
        <f>IFERROR(__xludf.DUMMYFUNCTION("""COMPUTED_VALUE"""),"HIVTBGroup0")</f>
        <v>HIVTBGroup0</v>
      </c>
      <c r="C264" t="str">
        <f>IFERROR(__xludf.DUMMYFUNCTION("""COMPUTED_VALUE"""),"Section 15 HIV/TB ")</f>
        <v>Section 15 HIV/TB </v>
      </c>
      <c r="D264" t="str">
        <f>IFERROR(__xludf.DUMMYFUNCTION("""COMPUTED_VALUE"""),"")</f>
        <v/>
      </c>
      <c r="E264" t="str">
        <f>IFERROR(__xludf.DUMMYFUNCTION("""COMPUTED_VALUE"""),"")</f>
        <v/>
      </c>
      <c r="F264">
        <f>IFERROR(__xludf.DUMMYFUNCTION("""COMPUTED_VALUE"""),264.0)</f>
        <v>264</v>
      </c>
      <c r="G264" t="str">
        <f>IFERROR(__xludf.DUMMYFUNCTION("""COMPUTED_VALUE"""),"")</f>
        <v/>
      </c>
      <c r="H264">
        <f>IFERROR(__xludf.DUMMYFUNCTION("""COMPUTED_VALUE"""),11.0)</f>
        <v>11</v>
      </c>
      <c r="I264" t="str">
        <f>IFERROR(__xludf.DUMMYFUNCTION("""COMPUTED_VALUE"""),"")</f>
        <v/>
      </c>
      <c r="J264" t="str">
        <f>IFERROR(__xludf.DUMMYFUNCTION("""COMPUTED_VALUE"""),"field-list")</f>
        <v>field-list</v>
      </c>
      <c r="K264" t="str">
        <f>IFERROR(__xludf.DUMMYFUNCTION("""COMPUTED_VALUE"""),"")</f>
        <v/>
      </c>
      <c r="L264" s="61" t="str">
        <f>IFERROR(__xludf.DUMMYFUNCTION("""COMPUTED_VALUE"""),"")</f>
        <v/>
      </c>
      <c r="M264" s="61" t="str">
        <f>IFERROR(__xludf.DUMMYFUNCTION("""COMPUTED_VALUE"""),"")</f>
        <v/>
      </c>
      <c r="N264" s="15" t="str">
        <f>IFERROR(__xludf.DUMMYFUNCTION("""COMPUTED_VALUE"""),"")</f>
        <v/>
      </c>
      <c r="O264" t="str">
        <f>IFERROR(__xludf.DUMMYFUNCTION("""COMPUTED_VALUE"""),"")</f>
        <v/>
      </c>
      <c r="P264" t="str">
        <f>IFERROR(__xludf.DUMMYFUNCTION("""COMPUTED_VALUE"""),"")</f>
        <v/>
      </c>
      <c r="Q264" t="str">
        <f>IFERROR(__xludf.DUMMYFUNCTION("""COMPUTED_VALUE"""),"")</f>
        <v/>
      </c>
      <c r="R264" t="str">
        <f>IFERROR(__xludf.DUMMYFUNCTION("""COMPUTED_VALUE"""),"")</f>
        <v/>
      </c>
      <c r="S264" t="str">
        <f>IFERROR(__xludf.DUMMYFUNCTION("""COMPUTED_VALUE"""),"")</f>
        <v/>
      </c>
      <c r="T264" t="str">
        <f>IFERROR(__xludf.DUMMYFUNCTION("""COMPUTED_VALUE"""),"")</f>
        <v/>
      </c>
      <c r="U264" t="str">
        <f>IFERROR(__xludf.DUMMYFUNCTION("""COMPUTED_VALUE"""),"")</f>
        <v/>
      </c>
      <c r="V264" t="str">
        <f>IFERROR(__xludf.DUMMYFUNCTION("""COMPUTED_VALUE"""),"")</f>
        <v/>
      </c>
      <c r="W264" t="str">
        <f>IFERROR(__xludf.DUMMYFUNCTION("""COMPUTED_VALUE"""),"")</f>
        <v/>
      </c>
      <c r="X264" t="str">
        <f>IFERROR(__xludf.DUMMYFUNCTION("""COMPUTED_VALUE"""),"section_15_")</f>
        <v>section_15_</v>
      </c>
      <c r="Y264" t="str">
        <f>IFERROR(__xludf.DUMMYFUNCTION("""COMPUTED_VALUE"""),"No")</f>
        <v>No</v>
      </c>
      <c r="Z264" t="str">
        <f>IFERROR(__xludf.DUMMYFUNCTION("""COMPUTED_VALUE"""),"")</f>
        <v/>
      </c>
      <c r="AA264" t="str">
        <f>IFERROR(__xludf.DUMMYFUNCTION("""COMPUTED_VALUE"""),"")</f>
        <v/>
      </c>
      <c r="AB264" t="str">
        <f>IFERROR(__xludf.DUMMYFUNCTION("""COMPUTED_VALUE"""),"")</f>
        <v/>
      </c>
      <c r="AC264" t="str">
        <f>IFERROR(__xludf.DUMMYFUNCTION("""COMPUTED_VALUE"""),"")</f>
        <v/>
      </c>
      <c r="AD264" t="str">
        <f>IFERROR(__xludf.DUMMYFUNCTION("""COMPUTED_VALUE"""),"")</f>
        <v/>
      </c>
      <c r="AE264" t="str">
        <f>IFERROR(__xludf.DUMMYFUNCTION("""COMPUTED_VALUE"""),"")</f>
        <v/>
      </c>
      <c r="AF264" t="str">
        <f>IFERROR(__xludf.DUMMYFUNCTION("""COMPUTED_VALUE"""),"")</f>
        <v/>
      </c>
      <c r="AG264" t="str">
        <f>IFERROR(__xludf.DUMMYFUNCTION("""COMPUTED_VALUE"""),"")</f>
        <v/>
      </c>
    </row>
    <row r="265" outlineLevel="1">
      <c r="A265" t="str">
        <f>IFERROR(__xludf.DUMMYFUNCTION("""COMPUTED_VALUE"""),"select_one yes1_no0")</f>
        <v>select_one yes1_no0</v>
      </c>
      <c r="B265" t="str">
        <f>IFERROR(__xludf.DUMMYFUNCTION("""COMPUTED_VALUE"""),"HIVCounslRm")</f>
        <v>HIVCounslRm</v>
      </c>
      <c r="C265" t="str">
        <f>IFERROR(__xludf.DUMMYFUNCTION("""COMPUTED_VALUE"""),"1. Well-equipped HIV counselling room ensuring privacy:")</f>
        <v>1. Well-equipped HIV counselling room ensuring privacy:</v>
      </c>
      <c r="D265" t="str">
        <f>IFERROR(__xludf.DUMMYFUNCTION("""COMPUTED_VALUE"""),"")</f>
        <v/>
      </c>
      <c r="E265" t="str">
        <f>IFERROR(__xludf.DUMMYFUNCTION("""COMPUTED_VALUE"""),"")</f>
        <v/>
      </c>
      <c r="F265">
        <f>IFERROR(__xludf.DUMMYFUNCTION("""COMPUTED_VALUE"""),265.0)</f>
        <v>265</v>
      </c>
      <c r="G265">
        <f>IFERROR(__xludf.DUMMYFUNCTION("""COMPUTED_VALUE"""),1.0)</f>
        <v>1</v>
      </c>
      <c r="H265">
        <f>IFERROR(__xludf.DUMMYFUNCTION("""COMPUTED_VALUE"""),11.0)</f>
        <v>11</v>
      </c>
      <c r="I265" t="str">
        <f>IFERROR(__xludf.DUMMYFUNCTION("""COMPUTED_VALUE"""),"Plastered and painted wall of solid material
Smooth cement floor
Ceiling in good condition
Windows with glass and curtains
Doors that close")</f>
        <v>Plastered and painted wall of solid material
Smooth cement floor
Ceiling in good condition
Windows with glass and curtains
Doors that close</v>
      </c>
      <c r="J265" t="str">
        <f>IFERROR(__xludf.DUMMYFUNCTION("""COMPUTED_VALUE"""),"")</f>
        <v/>
      </c>
      <c r="K265" t="b">
        <f>IFERROR(__xludf.DUMMYFUNCTION("""COMPUTED_VALUE"""),TRUE)</f>
        <v>1</v>
      </c>
      <c r="L265" s="61" t="str">
        <f>IFERROR(__xludf.DUMMYFUNCTION("""COMPUTED_VALUE"""),"")</f>
        <v/>
      </c>
      <c r="M265" s="61" t="str">
        <f>IFERROR(__xludf.DUMMYFUNCTION("""COMPUTED_VALUE"""),"")</f>
        <v/>
      </c>
      <c r="N265" s="15" t="str">
        <f>IFERROR(__xludf.DUMMYFUNCTION("""COMPUTED_VALUE"""),"")</f>
        <v/>
      </c>
      <c r="O265" t="str">
        <f>IFERROR(__xludf.DUMMYFUNCTION("""COMPUTED_VALUE"""),"")</f>
        <v/>
      </c>
      <c r="P265" t="str">
        <f>IFERROR(__xludf.DUMMYFUNCTION("""COMPUTED_VALUE"""),"")</f>
        <v/>
      </c>
      <c r="Q265" t="str">
        <f>IFERROR(__xludf.DUMMYFUNCTION("""COMPUTED_VALUE"""),"")</f>
        <v/>
      </c>
      <c r="R265" t="str">
        <f>IFERROR(__xludf.DUMMYFUNCTION("""COMPUTED_VALUE"""),"")</f>
        <v/>
      </c>
      <c r="S265" t="str">
        <f>IFERROR(__xludf.DUMMYFUNCTION("""COMPUTED_VALUE"""),"")</f>
        <v/>
      </c>
      <c r="T265" t="str">
        <f>IFERROR(__xludf.DUMMYFUNCTION("""COMPUTED_VALUE"""),"")</f>
        <v/>
      </c>
      <c r="U265" t="str">
        <f>IFERROR(__xludf.DUMMYFUNCTION("""COMPUTED_VALUE"""),"")</f>
        <v/>
      </c>
      <c r="V265" t="str">
        <f>IFERROR(__xludf.DUMMYFUNCTION("""COMPUTED_VALUE"""),"")</f>
        <v/>
      </c>
      <c r="W265" t="str">
        <f>IFERROR(__xludf.DUMMYFUNCTION("""COMPUTED_VALUE"""),"")</f>
        <v/>
      </c>
      <c r="X265" t="str">
        <f>IFERROR(__xludf.DUMMYFUNCTION("""COMPUTED_VALUE"""),"well_equipp")</f>
        <v>well_equipp</v>
      </c>
      <c r="Y265" t="str">
        <f>IFERROR(__xludf.DUMMYFUNCTION("""COMPUTED_VALUE"""),"Yes")</f>
        <v>Yes</v>
      </c>
      <c r="Z265" t="str">
        <f>IFERROR(__xludf.DUMMYFUNCTION("""COMPUTED_VALUE"""),"yes1_no0")</f>
        <v>yes1_no0</v>
      </c>
      <c r="AA265" t="str">
        <f>IFERROR(__xludf.DUMMYFUNCTION("""COMPUTED_VALUE"""),"yes1no00000")</f>
        <v>yes1no00000</v>
      </c>
      <c r="AB265" t="str">
        <f>IFERROR(__xludf.DUMMYFUNCTION("""COMPUTED_VALUE"""),"INTEGER_ZERO_OR_POSITIVE")</f>
        <v>INTEGER_ZERO_OR_POSITIVE</v>
      </c>
      <c r="AC265" t="str">
        <f>IFERROR(__xludf.DUMMYFUNCTION("""COMPUTED_VALUE"""),"")</f>
        <v/>
      </c>
      <c r="AD265" t="str">
        <f>IFERROR(__xludf.DUMMYFUNCTION("""COMPUTED_VALUE"""),"INTEGER_ZERO_OR_POSITIVE")</f>
        <v>INTEGER_ZERO_OR_POSITIVE</v>
      </c>
      <c r="AE265" t="str">
        <f>IFERROR(__xludf.DUMMYFUNCTION("""COMPUTED_VALUE"""),"SUM")</f>
        <v>SUM</v>
      </c>
      <c r="AF265" t="b">
        <f>IFERROR(__xludf.DUMMYFUNCTION("""COMPUTED_VALUE"""),TRUE)</f>
        <v>1</v>
      </c>
      <c r="AG265" t="str">
        <f>IFERROR(__xludf.DUMMYFUNCTION("""COMPUTED_VALUE"""),"Yes + Yes + Yes + Yes + Yes + Yes + Yes")</f>
        <v>Yes + Yes + Yes + Yes + Yes + Yes + Yes</v>
      </c>
    </row>
    <row r="266" outlineLevel="1">
      <c r="A266" t="str">
        <f>IFERROR(__xludf.DUMMYFUNCTION("""COMPUTED_VALUE"""),"select_one yes1_no0")</f>
        <v>select_one yes1_no0</v>
      </c>
      <c r="B266" t="str">
        <f>IFERROR(__xludf.DUMMYFUNCTION("""COMPUTED_VALUE"""),"HIVTreatICC")</f>
        <v>HIVTreatICC</v>
      </c>
      <c r="C266" t="str">
        <f>IFERROR(__xludf.DUMMYFUNCTION("""COMPUTED_VALUE"""),"2. Availability of IEC/BCC materials related to HIV treatment and prevention")</f>
        <v>2. Availability of IEC/BCC materials related to HIV treatment and prevention</v>
      </c>
      <c r="D266" t="str">
        <f>IFERROR(__xludf.DUMMYFUNCTION("""COMPUTED_VALUE"""),"")</f>
        <v/>
      </c>
      <c r="E266" t="str">
        <f>IFERROR(__xludf.DUMMYFUNCTION("""COMPUTED_VALUE"""),"")</f>
        <v/>
      </c>
      <c r="F266">
        <f>IFERROR(__xludf.DUMMYFUNCTION("""COMPUTED_VALUE"""),266.0)</f>
        <v>266</v>
      </c>
      <c r="G266">
        <f>IFERROR(__xludf.DUMMYFUNCTION("""COMPUTED_VALUE"""),1.0)</f>
        <v>1</v>
      </c>
      <c r="H266">
        <f>IFERROR(__xludf.DUMMYFUNCTION("""COMPUTED_VALUE"""),11.0)</f>
        <v>11</v>
      </c>
      <c r="I266" t="str">
        <f>IFERROR(__xludf.DUMMYFUNCTION("""COMPUTED_VALUE"""),"Penis model on the table			
A box of condoms (male and female) on the table which has at the least 50 condoms")</f>
        <v>Penis model on the table			
A box of condoms (male and female) on the table which has at the least 50 condoms</v>
      </c>
      <c r="J266" t="str">
        <f>IFERROR(__xludf.DUMMYFUNCTION("""COMPUTED_VALUE"""),"")</f>
        <v/>
      </c>
      <c r="K266" t="b">
        <f>IFERROR(__xludf.DUMMYFUNCTION("""COMPUTED_VALUE"""),TRUE)</f>
        <v>1</v>
      </c>
      <c r="L266" s="61" t="str">
        <f>IFERROR(__xludf.DUMMYFUNCTION("""COMPUTED_VALUE"""),"")</f>
        <v/>
      </c>
      <c r="M266" s="61" t="str">
        <f>IFERROR(__xludf.DUMMYFUNCTION("""COMPUTED_VALUE"""),"")</f>
        <v/>
      </c>
      <c r="N266" s="15" t="str">
        <f>IFERROR(__xludf.DUMMYFUNCTION("""COMPUTED_VALUE"""),"")</f>
        <v/>
      </c>
      <c r="O266" t="str">
        <f>IFERROR(__xludf.DUMMYFUNCTION("""COMPUTED_VALUE"""),"")</f>
        <v/>
      </c>
      <c r="P266" t="str">
        <f>IFERROR(__xludf.DUMMYFUNCTION("""COMPUTED_VALUE"""),"")</f>
        <v/>
      </c>
      <c r="Q266" t="str">
        <f>IFERROR(__xludf.DUMMYFUNCTION("""COMPUTED_VALUE"""),"")</f>
        <v/>
      </c>
      <c r="R266" t="str">
        <f>IFERROR(__xludf.DUMMYFUNCTION("""COMPUTED_VALUE"""),"")</f>
        <v/>
      </c>
      <c r="S266" t="str">
        <f>IFERROR(__xludf.DUMMYFUNCTION("""COMPUTED_VALUE"""),"")</f>
        <v/>
      </c>
      <c r="T266" t="str">
        <f>IFERROR(__xludf.DUMMYFUNCTION("""COMPUTED_VALUE"""),"")</f>
        <v/>
      </c>
      <c r="U266" t="str">
        <f>IFERROR(__xludf.DUMMYFUNCTION("""COMPUTED_VALUE"""),"")</f>
        <v/>
      </c>
      <c r="V266" t="str">
        <f>IFERROR(__xludf.DUMMYFUNCTION("""COMPUTED_VALUE"""),"")</f>
        <v/>
      </c>
      <c r="W266" t="str">
        <f>IFERROR(__xludf.DUMMYFUNCTION("""COMPUTED_VALUE"""),"")</f>
        <v/>
      </c>
      <c r="X266" t="str">
        <f>IFERROR(__xludf.DUMMYFUNCTION("""COMPUTED_VALUE"""),"availabilit")</f>
        <v>availabilit</v>
      </c>
      <c r="Y266" t="str">
        <f>IFERROR(__xludf.DUMMYFUNCTION("""COMPUTED_VALUE"""),"Yes")</f>
        <v>Yes</v>
      </c>
      <c r="Z266" t="str">
        <f>IFERROR(__xludf.DUMMYFUNCTION("""COMPUTED_VALUE"""),"yes1_no0")</f>
        <v>yes1_no0</v>
      </c>
      <c r="AA266" t="str">
        <f>IFERROR(__xludf.DUMMYFUNCTION("""COMPUTED_VALUE"""),"yes1no00000")</f>
        <v>yes1no00000</v>
      </c>
      <c r="AB266" t="str">
        <f>IFERROR(__xludf.DUMMYFUNCTION("""COMPUTED_VALUE"""),"INTEGER_ZERO_OR_POSITIVE")</f>
        <v>INTEGER_ZERO_OR_POSITIVE</v>
      </c>
      <c r="AC266" t="str">
        <f>IFERROR(__xludf.DUMMYFUNCTION("""COMPUTED_VALUE"""),"")</f>
        <v/>
      </c>
      <c r="AD266" t="str">
        <f>IFERROR(__xludf.DUMMYFUNCTION("""COMPUTED_VALUE"""),"INTEGER_ZERO_OR_POSITIVE")</f>
        <v>INTEGER_ZERO_OR_POSITIVE</v>
      </c>
      <c r="AE266" t="str">
        <f>IFERROR(__xludf.DUMMYFUNCTION("""COMPUTED_VALUE"""),"SUM")</f>
        <v>SUM</v>
      </c>
      <c r="AF266" t="b">
        <f>IFERROR(__xludf.DUMMYFUNCTION("""COMPUTED_VALUE"""),TRUE)</f>
        <v>1</v>
      </c>
      <c r="AG266" t="str">
        <f>IFERROR(__xludf.DUMMYFUNCTION("""COMPUTED_VALUE"""),"")</f>
        <v/>
      </c>
    </row>
    <row r="267" outlineLevel="1">
      <c r="A267" t="str">
        <f>IFERROR(__xludf.DUMMYFUNCTION("""COMPUTED_VALUE"""),"select_one yes1_no0")</f>
        <v>select_one yes1_no0</v>
      </c>
      <c r="B267" t="str">
        <f>IFERROR(__xludf.DUMMYFUNCTION("""COMPUTED_VALUE"""),"VCTCounsReg")</f>
        <v>VCTCounsReg</v>
      </c>
      <c r="C267" t="str">
        <f>IFERROR(__xludf.DUMMYFUNCTION("""COMPUTED_VALUE"""),"3. Existence of a VCT/PMTCT counseling register and lab register according to the norms")</f>
        <v>3. Existence of a VCT/PMTCT counseling register and lab register according to the norms</v>
      </c>
      <c r="D267" t="str">
        <f>IFERROR(__xludf.DUMMYFUNCTION("""COMPUTED_VALUE"""),"")</f>
        <v/>
      </c>
      <c r="E267" t="str">
        <f>IFERROR(__xludf.DUMMYFUNCTION("""COMPUTED_VALUE"""),"")</f>
        <v/>
      </c>
      <c r="F267">
        <f>IFERROR(__xludf.DUMMYFUNCTION("""COMPUTED_VALUE"""),267.0)</f>
        <v>267</v>
      </c>
      <c r="G267">
        <f>IFERROR(__xludf.DUMMYFUNCTION("""COMPUTED_VALUE"""),1.0)</f>
        <v>1</v>
      </c>
      <c r="H267">
        <f>IFERROR(__xludf.DUMMYFUNCTION("""COMPUTED_VALUE"""),11.0)</f>
        <v>11</v>
      </c>
      <c r="I267" t="str">
        <f>IFERROR(__xludf.DUMMYFUNCTION("""COMPUTED_VALUE"""),"")</f>
        <v/>
      </c>
      <c r="J267" t="str">
        <f>IFERROR(__xludf.DUMMYFUNCTION("""COMPUTED_VALUE"""),"")</f>
        <v/>
      </c>
      <c r="K267" t="b">
        <f>IFERROR(__xludf.DUMMYFUNCTION("""COMPUTED_VALUE"""),TRUE)</f>
        <v>1</v>
      </c>
      <c r="L267" s="61" t="str">
        <f>IFERROR(__xludf.DUMMYFUNCTION("""COMPUTED_VALUE"""),"")</f>
        <v/>
      </c>
      <c r="M267" s="61" t="str">
        <f>IFERROR(__xludf.DUMMYFUNCTION("""COMPUTED_VALUE"""),"")</f>
        <v/>
      </c>
      <c r="N267" s="15" t="str">
        <f>IFERROR(__xludf.DUMMYFUNCTION("""COMPUTED_VALUE"""),"")</f>
        <v/>
      </c>
      <c r="O267" t="str">
        <f>IFERROR(__xludf.DUMMYFUNCTION("""COMPUTED_VALUE"""),"")</f>
        <v/>
      </c>
      <c r="P267" t="str">
        <f>IFERROR(__xludf.DUMMYFUNCTION("""COMPUTED_VALUE"""),"")</f>
        <v/>
      </c>
      <c r="Q267" t="str">
        <f>IFERROR(__xludf.DUMMYFUNCTION("""COMPUTED_VALUE"""),"")</f>
        <v/>
      </c>
      <c r="R267" t="str">
        <f>IFERROR(__xludf.DUMMYFUNCTION("""COMPUTED_VALUE"""),"")</f>
        <v/>
      </c>
      <c r="S267" t="str">
        <f>IFERROR(__xludf.DUMMYFUNCTION("""COMPUTED_VALUE"""),"")</f>
        <v/>
      </c>
      <c r="T267" t="str">
        <f>IFERROR(__xludf.DUMMYFUNCTION("""COMPUTED_VALUE"""),"")</f>
        <v/>
      </c>
      <c r="U267" t="str">
        <f>IFERROR(__xludf.DUMMYFUNCTION("""COMPUTED_VALUE"""),"")</f>
        <v/>
      </c>
      <c r="V267" t="str">
        <f>IFERROR(__xludf.DUMMYFUNCTION("""COMPUTED_VALUE"""),"")</f>
        <v/>
      </c>
      <c r="W267" t="str">
        <f>IFERROR(__xludf.DUMMYFUNCTION("""COMPUTED_VALUE"""),"")</f>
        <v/>
      </c>
      <c r="X267" t="str">
        <f>IFERROR(__xludf.DUMMYFUNCTION("""COMPUTED_VALUE"""),"existence_o")</f>
        <v>existence_o</v>
      </c>
      <c r="Y267" t="str">
        <f>IFERROR(__xludf.DUMMYFUNCTION("""COMPUTED_VALUE"""),"Yes")</f>
        <v>Yes</v>
      </c>
      <c r="Z267" t="str">
        <f>IFERROR(__xludf.DUMMYFUNCTION("""COMPUTED_VALUE"""),"yes1_no0")</f>
        <v>yes1_no0</v>
      </c>
      <c r="AA267" t="str">
        <f>IFERROR(__xludf.DUMMYFUNCTION("""COMPUTED_VALUE"""),"yes1no00000")</f>
        <v>yes1no00000</v>
      </c>
      <c r="AB267" t="str">
        <f>IFERROR(__xludf.DUMMYFUNCTION("""COMPUTED_VALUE"""),"INTEGER_ZERO_OR_POSITIVE")</f>
        <v>INTEGER_ZERO_OR_POSITIVE</v>
      </c>
      <c r="AC267" t="str">
        <f>IFERROR(__xludf.DUMMYFUNCTION("""COMPUTED_VALUE"""),"")</f>
        <v/>
      </c>
      <c r="AD267" t="str">
        <f>IFERROR(__xludf.DUMMYFUNCTION("""COMPUTED_VALUE"""),"INTEGER_ZERO_OR_POSITIVE")</f>
        <v>INTEGER_ZERO_OR_POSITIVE</v>
      </c>
      <c r="AE267" t="str">
        <f>IFERROR(__xludf.DUMMYFUNCTION("""COMPUTED_VALUE"""),"SUM")</f>
        <v>SUM</v>
      </c>
      <c r="AF267" t="b">
        <f>IFERROR(__xludf.DUMMYFUNCTION("""COMPUTED_VALUE"""),TRUE)</f>
        <v>1</v>
      </c>
      <c r="AG267" t="str">
        <f>IFERROR(__xludf.DUMMYFUNCTION("""COMPUTED_VALUE"""),"")</f>
        <v/>
      </c>
    </row>
    <row r="268" outlineLevel="1">
      <c r="A268" t="str">
        <f>IFERROR(__xludf.DUMMYFUNCTION("""COMPUTED_VALUE"""),"select_one yes1_no0")</f>
        <v>select_one yes1_no0</v>
      </c>
      <c r="B268" t="str">
        <f>IFERROR(__xludf.DUMMYFUNCTION("""COMPUTED_VALUE"""),"StaffCounsl")</f>
        <v>StaffCounsl</v>
      </c>
      <c r="C268" t="str">
        <f>IFERROR(__xludf.DUMMYFUNCTION("""COMPUTED_VALUE"""),"4. Staff trained in counseling (certificate original or certified by LGA)")</f>
        <v>4. Staff trained in counseling (certificate original or certified by LGA)</v>
      </c>
      <c r="D268" t="str">
        <f>IFERROR(__xludf.DUMMYFUNCTION("""COMPUTED_VALUE"""),"")</f>
        <v/>
      </c>
      <c r="E268" t="str">
        <f>IFERROR(__xludf.DUMMYFUNCTION("""COMPUTED_VALUE"""),"")</f>
        <v/>
      </c>
      <c r="F268">
        <f>IFERROR(__xludf.DUMMYFUNCTION("""COMPUTED_VALUE"""),268.0)</f>
        <v>268</v>
      </c>
      <c r="G268">
        <f>IFERROR(__xludf.DUMMYFUNCTION("""COMPUTED_VALUE"""),1.0)</f>
        <v>1</v>
      </c>
      <c r="H268">
        <f>IFERROR(__xludf.DUMMYFUNCTION("""COMPUTED_VALUE"""),11.0)</f>
        <v>11</v>
      </c>
      <c r="I268" t="str">
        <f>IFERROR(__xludf.DUMMYFUNCTION("""COMPUTED_VALUE"""),"At the least one staff trained as a counselor			
All counseling done by a trained counselor (check certifcicate)			")</f>
        <v>At the least one staff trained as a counselor			
All counseling done by a trained counselor (check certifcicate)			</v>
      </c>
      <c r="J268" t="str">
        <f>IFERROR(__xludf.DUMMYFUNCTION("""COMPUTED_VALUE"""),"")</f>
        <v/>
      </c>
      <c r="K268" t="b">
        <f>IFERROR(__xludf.DUMMYFUNCTION("""COMPUTED_VALUE"""),TRUE)</f>
        <v>1</v>
      </c>
      <c r="L268" s="61" t="str">
        <f>IFERROR(__xludf.DUMMYFUNCTION("""COMPUTED_VALUE"""),"")</f>
        <v/>
      </c>
      <c r="M268" s="61" t="str">
        <f>IFERROR(__xludf.DUMMYFUNCTION("""COMPUTED_VALUE"""),"")</f>
        <v/>
      </c>
      <c r="N268" s="15" t="str">
        <f>IFERROR(__xludf.DUMMYFUNCTION("""COMPUTED_VALUE"""),"")</f>
        <v/>
      </c>
      <c r="O268" t="str">
        <f>IFERROR(__xludf.DUMMYFUNCTION("""COMPUTED_VALUE"""),"")</f>
        <v/>
      </c>
      <c r="P268" t="str">
        <f>IFERROR(__xludf.DUMMYFUNCTION("""COMPUTED_VALUE"""),"")</f>
        <v/>
      </c>
      <c r="Q268" t="str">
        <f>IFERROR(__xludf.DUMMYFUNCTION("""COMPUTED_VALUE"""),"")</f>
        <v/>
      </c>
      <c r="R268" t="str">
        <f>IFERROR(__xludf.DUMMYFUNCTION("""COMPUTED_VALUE"""),"")</f>
        <v/>
      </c>
      <c r="S268" t="str">
        <f>IFERROR(__xludf.DUMMYFUNCTION("""COMPUTED_VALUE"""),"")</f>
        <v/>
      </c>
      <c r="T268" t="str">
        <f>IFERROR(__xludf.DUMMYFUNCTION("""COMPUTED_VALUE"""),"")</f>
        <v/>
      </c>
      <c r="U268" t="str">
        <f>IFERROR(__xludf.DUMMYFUNCTION("""COMPUTED_VALUE"""),"")</f>
        <v/>
      </c>
      <c r="V268" t="str">
        <f>IFERROR(__xludf.DUMMYFUNCTION("""COMPUTED_VALUE"""),"")</f>
        <v/>
      </c>
      <c r="W268" t="str">
        <f>IFERROR(__xludf.DUMMYFUNCTION("""COMPUTED_VALUE"""),"")</f>
        <v/>
      </c>
      <c r="X268" t="str">
        <f>IFERROR(__xludf.DUMMYFUNCTION("""COMPUTED_VALUE"""),"staff_train")</f>
        <v>staff_train</v>
      </c>
      <c r="Y268" t="str">
        <f>IFERROR(__xludf.DUMMYFUNCTION("""COMPUTED_VALUE"""),"Yes")</f>
        <v>Yes</v>
      </c>
      <c r="Z268" t="str">
        <f>IFERROR(__xludf.DUMMYFUNCTION("""COMPUTED_VALUE"""),"yes1_no0")</f>
        <v>yes1_no0</v>
      </c>
      <c r="AA268" t="str">
        <f>IFERROR(__xludf.DUMMYFUNCTION("""COMPUTED_VALUE"""),"yes1no00000")</f>
        <v>yes1no00000</v>
      </c>
      <c r="AB268" t="str">
        <f>IFERROR(__xludf.DUMMYFUNCTION("""COMPUTED_VALUE"""),"INTEGER_ZERO_OR_POSITIVE")</f>
        <v>INTEGER_ZERO_OR_POSITIVE</v>
      </c>
      <c r="AC268" t="str">
        <f>IFERROR(__xludf.DUMMYFUNCTION("""COMPUTED_VALUE"""),"")</f>
        <v/>
      </c>
      <c r="AD268" t="str">
        <f>IFERROR(__xludf.DUMMYFUNCTION("""COMPUTED_VALUE"""),"INTEGER_ZERO_OR_POSITIVE")</f>
        <v>INTEGER_ZERO_OR_POSITIVE</v>
      </c>
      <c r="AE268" t="str">
        <f>IFERROR(__xludf.DUMMYFUNCTION("""COMPUTED_VALUE"""),"SUM")</f>
        <v>SUM</v>
      </c>
      <c r="AF268" t="b">
        <f>IFERROR(__xludf.DUMMYFUNCTION("""COMPUTED_VALUE"""),TRUE)</f>
        <v>1</v>
      </c>
      <c r="AG268" t="str">
        <f>IFERROR(__xludf.DUMMYFUNCTION("""COMPUTED_VALUE"""),"")</f>
        <v/>
      </c>
    </row>
    <row r="269">
      <c r="A269" t="str">
        <f>IFERROR(__xludf.DUMMYFUNCTION("""COMPUTED_VALUE"""),"select_one yes1_no0")</f>
        <v>select_one yes1_no0</v>
      </c>
      <c r="B269" t="str">
        <f>IFERROR(__xludf.DUMMYFUNCTION("""COMPUTED_VALUE"""),"RefSysHIVPt")</f>
        <v>RefSysHIVPt</v>
      </c>
      <c r="C269" t="str">
        <f>IFERROR(__xludf.DUMMYFUNCTION("""COMPUTED_VALUE"""),"5. Referral system and follow up for HIV clients")</f>
        <v>5. Referral system and follow up for HIV clients</v>
      </c>
      <c r="D269" t="str">
        <f>IFERROR(__xludf.DUMMYFUNCTION("""COMPUTED_VALUE"""),"")</f>
        <v/>
      </c>
      <c r="E269" t="str">
        <f>IFERROR(__xludf.DUMMYFUNCTION("""COMPUTED_VALUE"""),"")</f>
        <v/>
      </c>
      <c r="F269">
        <f>IFERROR(__xludf.DUMMYFUNCTION("""COMPUTED_VALUE"""),269.0)</f>
        <v>269</v>
      </c>
      <c r="G269">
        <f>IFERROR(__xludf.DUMMYFUNCTION("""COMPUTED_VALUE"""),1.0)</f>
        <v>1</v>
      </c>
      <c r="H269">
        <f>IFERROR(__xludf.DUMMYFUNCTION("""COMPUTED_VALUE"""),11.0)</f>
        <v>11</v>
      </c>
      <c r="I269" t="str">
        <f>IFERROR(__xludf.DUMMYFUNCTION("""COMPUTED_VALUE"""),"Individual client cards available; planning for CD4 cell counts")</f>
        <v>Individual client cards available; planning for CD4 cell counts</v>
      </c>
      <c r="J269" t="str">
        <f>IFERROR(__xludf.DUMMYFUNCTION("""COMPUTED_VALUE"""),"")</f>
        <v/>
      </c>
      <c r="K269" t="b">
        <f>IFERROR(__xludf.DUMMYFUNCTION("""COMPUTED_VALUE"""),TRUE)</f>
        <v>1</v>
      </c>
      <c r="L269" s="61" t="str">
        <f>IFERROR(__xludf.DUMMYFUNCTION("""COMPUTED_VALUE"""),"")</f>
        <v/>
      </c>
      <c r="M269" s="61" t="str">
        <f>IFERROR(__xludf.DUMMYFUNCTION("""COMPUTED_VALUE"""),"")</f>
        <v/>
      </c>
      <c r="N269" s="15" t="str">
        <f>IFERROR(__xludf.DUMMYFUNCTION("""COMPUTED_VALUE"""),"")</f>
        <v/>
      </c>
      <c r="O269" t="str">
        <f>IFERROR(__xludf.DUMMYFUNCTION("""COMPUTED_VALUE"""),"")</f>
        <v/>
      </c>
      <c r="P269" t="str">
        <f>IFERROR(__xludf.DUMMYFUNCTION("""COMPUTED_VALUE"""),"")</f>
        <v/>
      </c>
      <c r="Q269" t="str">
        <f>IFERROR(__xludf.DUMMYFUNCTION("""COMPUTED_VALUE"""),"")</f>
        <v/>
      </c>
      <c r="R269" t="str">
        <f>IFERROR(__xludf.DUMMYFUNCTION("""COMPUTED_VALUE"""),"")</f>
        <v/>
      </c>
      <c r="S269" t="str">
        <f>IFERROR(__xludf.DUMMYFUNCTION("""COMPUTED_VALUE"""),"")</f>
        <v/>
      </c>
      <c r="T269" t="str">
        <f>IFERROR(__xludf.DUMMYFUNCTION("""COMPUTED_VALUE"""),"")</f>
        <v/>
      </c>
      <c r="U269" t="str">
        <f>IFERROR(__xludf.DUMMYFUNCTION("""COMPUTED_VALUE"""),"")</f>
        <v/>
      </c>
      <c r="V269" t="str">
        <f>IFERROR(__xludf.DUMMYFUNCTION("""COMPUTED_VALUE"""),"")</f>
        <v/>
      </c>
      <c r="W269" t="str">
        <f>IFERROR(__xludf.DUMMYFUNCTION("""COMPUTED_VALUE"""),"")</f>
        <v/>
      </c>
      <c r="X269" t="str">
        <f>IFERROR(__xludf.DUMMYFUNCTION("""COMPUTED_VALUE"""),"referral_sy")</f>
        <v>referral_sy</v>
      </c>
      <c r="Y269" t="str">
        <f>IFERROR(__xludf.DUMMYFUNCTION("""COMPUTED_VALUE"""),"Yes")</f>
        <v>Yes</v>
      </c>
      <c r="Z269" t="str">
        <f>IFERROR(__xludf.DUMMYFUNCTION("""COMPUTED_VALUE"""),"yes1_no0")</f>
        <v>yes1_no0</v>
      </c>
      <c r="AA269" t="str">
        <f>IFERROR(__xludf.DUMMYFUNCTION("""COMPUTED_VALUE"""),"yes1no00000")</f>
        <v>yes1no00000</v>
      </c>
      <c r="AB269" t="str">
        <f>IFERROR(__xludf.DUMMYFUNCTION("""COMPUTED_VALUE"""),"INTEGER_ZERO_OR_POSITIVE")</f>
        <v>INTEGER_ZERO_OR_POSITIVE</v>
      </c>
      <c r="AC269" t="str">
        <f>IFERROR(__xludf.DUMMYFUNCTION("""COMPUTED_VALUE"""),"")</f>
        <v/>
      </c>
      <c r="AD269" t="str">
        <f>IFERROR(__xludf.DUMMYFUNCTION("""COMPUTED_VALUE"""),"INTEGER_ZERO_OR_POSITIVE")</f>
        <v>INTEGER_ZERO_OR_POSITIVE</v>
      </c>
      <c r="AE269" t="str">
        <f>IFERROR(__xludf.DUMMYFUNCTION("""COMPUTED_VALUE"""),"SUM")</f>
        <v>SUM</v>
      </c>
      <c r="AF269" t="b">
        <f>IFERROR(__xludf.DUMMYFUNCTION("""COMPUTED_VALUE"""),TRUE)</f>
        <v>1</v>
      </c>
      <c r="AG269" t="str">
        <f>IFERROR(__xludf.DUMMYFUNCTION("""COMPUTED_VALUE"""),"")</f>
        <v/>
      </c>
    </row>
    <row r="270">
      <c r="A270" t="str">
        <f>IFERROR(__xludf.DUMMYFUNCTION("""COMPUTED_VALUE"""),"select_one yes2_no0")</f>
        <v>select_one yes2_no0</v>
      </c>
      <c r="B270" t="str">
        <f>IFERROR(__xludf.DUMMYFUNCTION("""COMPUTED_VALUE"""),"RefSysTBPat")</f>
        <v>RefSysTBPat</v>
      </c>
      <c r="C270" t="str">
        <f>IFERROR(__xludf.DUMMYFUNCTION("""COMPUTED_VALUE"""),"6. Referral system and follow up for TB patients")</f>
        <v>6. Referral system and follow up for TB patients</v>
      </c>
      <c r="D270" t="str">
        <f>IFERROR(__xludf.DUMMYFUNCTION("""COMPUTED_VALUE"""),"")</f>
        <v/>
      </c>
      <c r="E270" t="str">
        <f>IFERROR(__xludf.DUMMYFUNCTION("""COMPUTED_VALUE"""),"")</f>
        <v/>
      </c>
      <c r="F270">
        <f>IFERROR(__xludf.DUMMYFUNCTION("""COMPUTED_VALUE"""),270.0)</f>
        <v>270</v>
      </c>
      <c r="G270">
        <f>IFERROR(__xludf.DUMMYFUNCTION("""COMPUTED_VALUE"""),2.0)</f>
        <v>2</v>
      </c>
      <c r="H270">
        <f>IFERROR(__xludf.DUMMYFUNCTION("""COMPUTED_VALUE"""),11.0)</f>
        <v>11</v>
      </c>
      <c r="I270" t="str">
        <f>IFERROR(__xludf.DUMMYFUNCTION("""COMPUTED_VALUE"""),"Each AFB PTB patient has a person attached to him/her who supervises DOTS: proof of mobile phone number of such a supervisor is registered on treatment card.
Each PTB patient has a contact address and/or phone number in both the register and the individua"&amp;"l card")</f>
        <v>Each AFB PTB patient has a person attached to him/her who supervises DOTS: proof of mobile phone number of such a supervisor is registered on treatment card.
Each PTB patient has a contact address and/or phone number in both the register and the individual card</v>
      </c>
      <c r="J270" t="str">
        <f>IFERROR(__xludf.DUMMYFUNCTION("""COMPUTED_VALUE"""),"")</f>
        <v/>
      </c>
      <c r="K270" t="b">
        <f>IFERROR(__xludf.DUMMYFUNCTION("""COMPUTED_VALUE"""),TRUE)</f>
        <v>1</v>
      </c>
      <c r="L270" s="61" t="str">
        <f>IFERROR(__xludf.DUMMYFUNCTION("""COMPUTED_VALUE"""),"")</f>
        <v/>
      </c>
      <c r="M270" s="61" t="str">
        <f>IFERROR(__xludf.DUMMYFUNCTION("""COMPUTED_VALUE"""),"")</f>
        <v/>
      </c>
      <c r="N270" s="15" t="str">
        <f>IFERROR(__xludf.DUMMYFUNCTION("""COMPUTED_VALUE"""),"")</f>
        <v/>
      </c>
      <c r="O270" t="str">
        <f>IFERROR(__xludf.DUMMYFUNCTION("""COMPUTED_VALUE"""),"")</f>
        <v/>
      </c>
      <c r="P270" t="str">
        <f>IFERROR(__xludf.DUMMYFUNCTION("""COMPUTED_VALUE"""),"")</f>
        <v/>
      </c>
      <c r="Q270" t="str">
        <f>IFERROR(__xludf.DUMMYFUNCTION("""COMPUTED_VALUE"""),"")</f>
        <v/>
      </c>
      <c r="R270" t="str">
        <f>IFERROR(__xludf.DUMMYFUNCTION("""COMPUTED_VALUE"""),"")</f>
        <v/>
      </c>
      <c r="S270" t="str">
        <f>IFERROR(__xludf.DUMMYFUNCTION("""COMPUTED_VALUE"""),"")</f>
        <v/>
      </c>
      <c r="T270" t="str">
        <f>IFERROR(__xludf.DUMMYFUNCTION("""COMPUTED_VALUE"""),"")</f>
        <v/>
      </c>
      <c r="U270" t="str">
        <f>IFERROR(__xludf.DUMMYFUNCTION("""COMPUTED_VALUE"""),"")</f>
        <v/>
      </c>
      <c r="V270" t="str">
        <f>IFERROR(__xludf.DUMMYFUNCTION("""COMPUTED_VALUE"""),"")</f>
        <v/>
      </c>
      <c r="W270" t="str">
        <f>IFERROR(__xludf.DUMMYFUNCTION("""COMPUTED_VALUE"""),"")</f>
        <v/>
      </c>
      <c r="X270" t="str">
        <f>IFERROR(__xludf.DUMMYFUNCTION("""COMPUTED_VALUE"""),"referral_sy")</f>
        <v>referral_sy</v>
      </c>
      <c r="Y270" t="str">
        <f>IFERROR(__xludf.DUMMYFUNCTION("""COMPUTED_VALUE"""),"Yes")</f>
        <v>Yes</v>
      </c>
      <c r="Z270" t="str">
        <f>IFERROR(__xludf.DUMMYFUNCTION("""COMPUTED_VALUE"""),"yes2_no0")</f>
        <v>yes2_no0</v>
      </c>
      <c r="AA270" t="str">
        <f>IFERROR(__xludf.DUMMYFUNCTION("""COMPUTED_VALUE"""),"yes2no00000")</f>
        <v>yes2no00000</v>
      </c>
      <c r="AB270" t="str">
        <f>IFERROR(__xludf.DUMMYFUNCTION("""COMPUTED_VALUE"""),"INTEGER_ZERO_OR_POSITIVE")</f>
        <v>INTEGER_ZERO_OR_POSITIVE</v>
      </c>
      <c r="AC270" t="str">
        <f>IFERROR(__xludf.DUMMYFUNCTION("""COMPUTED_VALUE"""),"")</f>
        <v/>
      </c>
      <c r="AD270" t="str">
        <f>IFERROR(__xludf.DUMMYFUNCTION("""COMPUTED_VALUE"""),"INTEGER_ZERO_OR_POSITIVE")</f>
        <v>INTEGER_ZERO_OR_POSITIVE</v>
      </c>
      <c r="AE270" t="str">
        <f>IFERROR(__xludf.DUMMYFUNCTION("""COMPUTED_VALUE"""),"SUM")</f>
        <v>SUM</v>
      </c>
      <c r="AF270" t="b">
        <f>IFERROR(__xludf.DUMMYFUNCTION("""COMPUTED_VALUE"""),TRUE)</f>
        <v>1</v>
      </c>
      <c r="AG270" t="str">
        <f>IFERROR(__xludf.DUMMYFUNCTION("""COMPUTED_VALUE"""),"")</f>
        <v/>
      </c>
    </row>
    <row r="271">
      <c r="A271" t="str">
        <f>IFERROR(__xludf.DUMMYFUNCTION("""COMPUTED_VALUE"""),"select_one yes1_no0")</f>
        <v>select_one yes1_no0</v>
      </c>
      <c r="B271" t="str">
        <f>IFERROR(__xludf.DUMMYFUNCTION("""COMPUTED_VALUE"""),"AntTuberDrg")</f>
        <v>AntTuberDrg</v>
      </c>
      <c r="C271" t="str">
        <f>IFERROR(__xludf.DUMMYFUNCTION("""COMPUTED_VALUE"""),"7. Availability of anti-tuberculosis drugs")</f>
        <v>7. Availability of anti-tuberculosis drugs</v>
      </c>
      <c r="D271" t="str">
        <f>IFERROR(__xludf.DUMMYFUNCTION("""COMPUTED_VALUE"""),"")</f>
        <v/>
      </c>
      <c r="E271" t="str">
        <f>IFERROR(__xludf.DUMMYFUNCTION("""COMPUTED_VALUE"""),"")</f>
        <v/>
      </c>
      <c r="F271">
        <f>IFERROR(__xludf.DUMMYFUNCTION("""COMPUTED_VALUE"""),271.0)</f>
        <v>271</v>
      </c>
      <c r="G271">
        <f>IFERROR(__xludf.DUMMYFUNCTION("""COMPUTED_VALUE"""),1.0)</f>
        <v>1</v>
      </c>
      <c r="H271">
        <f>IFERROR(__xludf.DUMMYFUNCTION("""COMPUTED_VALUE"""),11.0)</f>
        <v>11</v>
      </c>
      <c r="I271" t="str">
        <f>IFERROR(__xludf.DUMMYFUNCTION("""COMPUTED_VALUE"""),"Rifampicin-isoniazid-pyrazinamide : cp120+50+300mg
Etambutol tabs 400 mg")</f>
        <v>Rifampicin-isoniazid-pyrazinamide : cp120+50+300mg
Etambutol tabs 400 mg</v>
      </c>
      <c r="J271" t="str">
        <f>IFERROR(__xludf.DUMMYFUNCTION("""COMPUTED_VALUE"""),"")</f>
        <v/>
      </c>
      <c r="K271" t="b">
        <f>IFERROR(__xludf.DUMMYFUNCTION("""COMPUTED_VALUE"""),TRUE)</f>
        <v>1</v>
      </c>
      <c r="L271" s="61" t="str">
        <f>IFERROR(__xludf.DUMMYFUNCTION("""COMPUTED_VALUE"""),"")</f>
        <v/>
      </c>
      <c r="M271" s="61" t="str">
        <f>IFERROR(__xludf.DUMMYFUNCTION("""COMPUTED_VALUE"""),"")</f>
        <v/>
      </c>
      <c r="N271" s="15" t="str">
        <f>IFERROR(__xludf.DUMMYFUNCTION("""COMPUTED_VALUE"""),"")</f>
        <v/>
      </c>
      <c r="O271" t="str">
        <f>IFERROR(__xludf.DUMMYFUNCTION("""COMPUTED_VALUE"""),"")</f>
        <v/>
      </c>
      <c r="P271" t="str">
        <f>IFERROR(__xludf.DUMMYFUNCTION("""COMPUTED_VALUE"""),"")</f>
        <v/>
      </c>
      <c r="Q271" t="str">
        <f>IFERROR(__xludf.DUMMYFUNCTION("""COMPUTED_VALUE"""),"")</f>
        <v/>
      </c>
      <c r="R271" t="str">
        <f>IFERROR(__xludf.DUMMYFUNCTION("""COMPUTED_VALUE"""),"")</f>
        <v/>
      </c>
      <c r="S271" t="str">
        <f>IFERROR(__xludf.DUMMYFUNCTION("""COMPUTED_VALUE"""),"")</f>
        <v/>
      </c>
      <c r="T271" t="str">
        <f>IFERROR(__xludf.DUMMYFUNCTION("""COMPUTED_VALUE"""),"")</f>
        <v/>
      </c>
      <c r="U271" t="str">
        <f>IFERROR(__xludf.DUMMYFUNCTION("""COMPUTED_VALUE"""),"")</f>
        <v/>
      </c>
      <c r="V271" t="str">
        <f>IFERROR(__xludf.DUMMYFUNCTION("""COMPUTED_VALUE"""),"")</f>
        <v/>
      </c>
      <c r="W271" t="str">
        <f>IFERROR(__xludf.DUMMYFUNCTION("""COMPUTED_VALUE"""),"")</f>
        <v/>
      </c>
      <c r="X271" t="str">
        <f>IFERROR(__xludf.DUMMYFUNCTION("""COMPUTED_VALUE"""),"availabilit")</f>
        <v>availabilit</v>
      </c>
      <c r="Y271" t="str">
        <f>IFERROR(__xludf.DUMMYFUNCTION("""COMPUTED_VALUE"""),"Yes")</f>
        <v>Yes</v>
      </c>
      <c r="Z271" t="str">
        <f>IFERROR(__xludf.DUMMYFUNCTION("""COMPUTED_VALUE"""),"yes1_no0")</f>
        <v>yes1_no0</v>
      </c>
      <c r="AA271" t="str">
        <f>IFERROR(__xludf.DUMMYFUNCTION("""COMPUTED_VALUE"""),"yes1no00000")</f>
        <v>yes1no00000</v>
      </c>
      <c r="AB271" t="str">
        <f>IFERROR(__xludf.DUMMYFUNCTION("""COMPUTED_VALUE"""),"INTEGER_ZERO_OR_POSITIVE")</f>
        <v>INTEGER_ZERO_OR_POSITIVE</v>
      </c>
      <c r="AC271" t="str">
        <f>IFERROR(__xludf.DUMMYFUNCTION("""COMPUTED_VALUE"""),"")</f>
        <v/>
      </c>
      <c r="AD271" t="str">
        <f>IFERROR(__xludf.DUMMYFUNCTION("""COMPUTED_VALUE"""),"INTEGER_ZERO_OR_POSITIVE")</f>
        <v>INTEGER_ZERO_OR_POSITIVE</v>
      </c>
      <c r="AE271" t="str">
        <f>IFERROR(__xludf.DUMMYFUNCTION("""COMPUTED_VALUE"""),"SUM")</f>
        <v>SUM</v>
      </c>
      <c r="AF271" t="b">
        <f>IFERROR(__xludf.DUMMYFUNCTION("""COMPUTED_VALUE"""),TRUE)</f>
        <v>1</v>
      </c>
      <c r="AG271" t="str">
        <f>IFERROR(__xludf.DUMMYFUNCTION("""COMPUTED_VALUE"""),"")</f>
        <v/>
      </c>
    </row>
    <row r="272">
      <c r="A272" t="str">
        <f>IFERROR(__xludf.DUMMYFUNCTION("""COMPUTED_VALUE"""),"calculate")</f>
        <v>calculate</v>
      </c>
      <c r="B272" t="str">
        <f>IFERROR(__xludf.DUMMYFUNCTION("""COMPUTED_VALUE"""),"HIVTBScore0")</f>
        <v>HIVTBScore0</v>
      </c>
      <c r="C272" t="str">
        <f>IFERROR(__xludf.DUMMYFUNCTION("""COMPUTED_VALUE"""),"HIV/TB score")</f>
        <v>HIV/TB score</v>
      </c>
      <c r="D272" t="str">
        <f>IFERROR(__xludf.DUMMYFUNCTION("""COMPUTED_VALUE"""),"")</f>
        <v/>
      </c>
      <c r="E272" t="str">
        <f>IFERROR(__xludf.DUMMYFUNCTION("""COMPUTED_VALUE"""),"")</f>
        <v/>
      </c>
      <c r="F272">
        <f>IFERROR(__xludf.DUMMYFUNCTION("""COMPUTED_VALUE"""),272.0)</f>
        <v>272</v>
      </c>
      <c r="G272" t="str">
        <f>IFERROR(__xludf.DUMMYFUNCTION("""COMPUTED_VALUE"""),"")</f>
        <v/>
      </c>
      <c r="H272">
        <f>IFERROR(__xludf.DUMMYFUNCTION("""COMPUTED_VALUE"""),11.0)</f>
        <v>11</v>
      </c>
      <c r="I272" t="str">
        <f>IFERROR(__xludf.DUMMYFUNCTION("""COMPUTED_VALUE"""),"")</f>
        <v/>
      </c>
      <c r="J272" t="str">
        <f>IFERROR(__xludf.DUMMYFUNCTION("""COMPUTED_VALUE"""),"")</f>
        <v/>
      </c>
      <c r="K272" t="str">
        <f>IFERROR(__xludf.DUMMYFUNCTION("""COMPUTED_VALUE"""),"")</f>
        <v/>
      </c>
      <c r="L272" s="61" t="str">
        <f>IFERROR(__xludf.DUMMYFUNCTION("""COMPUTED_VALUE"""),"263-269")</f>
        <v>263-269</v>
      </c>
      <c r="M272" s="61" t="str">
        <f>IFERROR(__xludf.DUMMYFUNCTION("""COMPUTED_VALUE"""),"")</f>
        <v/>
      </c>
      <c r="N272" s="15" t="str">
        <f>IFERROR(__xludf.DUMMYFUNCTION("""COMPUTED_VALUE"""),"263,264,265,266,267,268,269")</f>
        <v>263,264,265,266,267,268,269</v>
      </c>
      <c r="O272" t="str">
        <f>IFERROR(__xludf.DUMMYFUNCTION("""COMPUTED_VALUE"""),"coalesce(${},0)+coalesce(${HIVTBGroup0},0)+coalesce(${HIVCounslRm},0)+coalesce(${HIVTreatICC},0)+coalesce(${VCTCounsReg},0)+coalesce(${StaffCounsl},0)+coalesce(${RefSysHIVPt},0)")</f>
        <v>coalesce(${},0)+coalesce(${HIVTBGroup0},0)+coalesce(${HIVCounslRm},0)+coalesce(${HIVTreatICC},0)+coalesce(${VCTCounsReg},0)+coalesce(${StaffCounsl},0)+coalesce(${RefSysHIVPt},0)</v>
      </c>
      <c r="P272" t="str">
        <f>IFERROR(__xludf.DUMMYFUNCTION("""COMPUTED_VALUE"""),"coalesce(${HIVCounslRm},0)+coalesce(${HIVTreatICC},0)+coalesce(${VCTCounsReg},0)+coalesce(${StaffCounsl},0)+coalesce(${RefSysHIVPt},0)+coalesce(${RefSysTBPat},0)+coalesce(${AntTuberDrg},0)")</f>
        <v>coalesce(${HIVCounslRm},0)+coalesce(${HIVTreatICC},0)+coalesce(${VCTCounsReg},0)+coalesce(${StaffCounsl},0)+coalesce(${RefSysHIVPt},0)+coalesce(${RefSysTBPat},0)+coalesce(${AntTuberDrg},0)</v>
      </c>
      <c r="Q272" t="str">
        <f>IFERROR(__xludf.DUMMYFUNCTION("""COMPUTED_VALUE"""),"")</f>
        <v/>
      </c>
      <c r="R272" t="str">
        <f>IFERROR(__xludf.DUMMYFUNCTION("""COMPUTED_VALUE"""),"")</f>
        <v/>
      </c>
      <c r="S272" t="str">
        <f>IFERROR(__xludf.DUMMYFUNCTION("""COMPUTED_VALUE"""),"")</f>
        <v/>
      </c>
      <c r="T272" t="str">
        <f>IFERROR(__xludf.DUMMYFUNCTION("""COMPUTED_VALUE"""),"")</f>
        <v/>
      </c>
      <c r="U272" t="str">
        <f>IFERROR(__xludf.DUMMYFUNCTION("""COMPUTED_VALUE"""),"")</f>
        <v/>
      </c>
      <c r="V272" t="str">
        <f>IFERROR(__xludf.DUMMYFUNCTION("""COMPUTED_VALUE"""),"")</f>
        <v/>
      </c>
      <c r="W272" t="str">
        <f>IFERROR(__xludf.DUMMYFUNCTION("""COMPUTED_VALUE"""),"")</f>
        <v/>
      </c>
      <c r="X272" t="str">
        <f>IFERROR(__xludf.DUMMYFUNCTION("""COMPUTED_VALUE"""),"hiv_tb_scor")</f>
        <v>hiv_tb_scor</v>
      </c>
      <c r="Y272" t="str">
        <f>IFERROR(__xludf.DUMMYFUNCTION("""COMPUTED_VALUE"""),"Yes")</f>
        <v>Yes</v>
      </c>
      <c r="Z272" t="str">
        <f>IFERROR(__xludf.DUMMYFUNCTION("""COMPUTED_VALUE"""),"")</f>
        <v/>
      </c>
      <c r="AA272" t="str">
        <f>IFERROR(__xludf.DUMMYFUNCTION("""COMPUTED_VALUE"""),"")</f>
        <v/>
      </c>
      <c r="AB272" t="str">
        <f>IFERROR(__xludf.DUMMYFUNCTION("""COMPUTED_VALUE"""),"")</f>
        <v/>
      </c>
      <c r="AC272" t="str">
        <f>IFERROR(__xludf.DUMMYFUNCTION("""COMPUTED_VALUE"""),"NUMBER")</f>
        <v>NUMBER</v>
      </c>
      <c r="AD272" t="str">
        <f>IFERROR(__xludf.DUMMYFUNCTION("""COMPUTED_VALUE"""),"NUMBER")</f>
        <v>NUMBER</v>
      </c>
      <c r="AE272" t="str">
        <f>IFERROR(__xludf.DUMMYFUNCTION("""COMPUTED_VALUE"""),"SUM")</f>
        <v>SUM</v>
      </c>
      <c r="AF272" t="b">
        <f>IFERROR(__xludf.DUMMYFUNCTION("""COMPUTED_VALUE"""),TRUE)</f>
        <v>1</v>
      </c>
      <c r="AG272" t="str">
        <f>IFERROR(__xludf.DUMMYFUNCTION("""COMPUTED_VALUE"""),"")</f>
        <v/>
      </c>
    </row>
    <row r="273">
      <c r="A273" t="str">
        <f>IFERROR(__xludf.DUMMYFUNCTION("""COMPUTED_VALUE"""),"end_group")</f>
        <v>end_group</v>
      </c>
      <c r="B273" t="str">
        <f>IFERROR(__xludf.DUMMYFUNCTION("""COMPUTED_VALUE"""),"")</f>
        <v/>
      </c>
      <c r="C273" t="str">
        <f>IFERROR(__xludf.DUMMYFUNCTION("""COMPUTED_VALUE"""),"")</f>
        <v/>
      </c>
      <c r="D273" t="str">
        <f>IFERROR(__xludf.DUMMYFUNCTION("""COMPUTED_VALUE"""),"")</f>
        <v/>
      </c>
      <c r="E273" t="str">
        <f>IFERROR(__xludf.DUMMYFUNCTION("""COMPUTED_VALUE"""),"")</f>
        <v/>
      </c>
      <c r="F273">
        <f>IFERROR(__xludf.DUMMYFUNCTION("""COMPUTED_VALUE"""),273.0)</f>
        <v>273</v>
      </c>
      <c r="G273" t="str">
        <f>IFERROR(__xludf.DUMMYFUNCTION("""COMPUTED_VALUE"""),"")</f>
        <v/>
      </c>
      <c r="H273" t="str">
        <f>IFERROR(__xludf.DUMMYFUNCTION("""COMPUTED_VALUE"""),"")</f>
        <v/>
      </c>
      <c r="I273" t="str">
        <f>IFERROR(__xludf.DUMMYFUNCTION("""COMPUTED_VALUE"""),"")</f>
        <v/>
      </c>
      <c r="J273" t="str">
        <f>IFERROR(__xludf.DUMMYFUNCTION("""COMPUTED_VALUE"""),"")</f>
        <v/>
      </c>
      <c r="K273" t="str">
        <f>IFERROR(__xludf.DUMMYFUNCTION("""COMPUTED_VALUE"""),"")</f>
        <v/>
      </c>
      <c r="L273" s="61" t="str">
        <f>IFERROR(__xludf.DUMMYFUNCTION("""COMPUTED_VALUE"""),"")</f>
        <v/>
      </c>
      <c r="M273" s="61" t="str">
        <f>IFERROR(__xludf.DUMMYFUNCTION("""COMPUTED_VALUE"""),"")</f>
        <v/>
      </c>
      <c r="N273" s="15" t="str">
        <f>IFERROR(__xludf.DUMMYFUNCTION("""COMPUTED_VALUE"""),"")</f>
        <v/>
      </c>
      <c r="O273" t="str">
        <f>IFERROR(__xludf.DUMMYFUNCTION("""COMPUTED_VALUE"""),"")</f>
        <v/>
      </c>
      <c r="P273" t="str">
        <f>IFERROR(__xludf.DUMMYFUNCTION("""COMPUTED_VALUE"""),"")</f>
        <v/>
      </c>
      <c r="Q273" t="str">
        <f>IFERROR(__xludf.DUMMYFUNCTION("""COMPUTED_VALUE"""),"")</f>
        <v/>
      </c>
      <c r="R273" t="str">
        <f>IFERROR(__xludf.DUMMYFUNCTION("""COMPUTED_VALUE"""),"")</f>
        <v/>
      </c>
      <c r="S273" t="str">
        <f>IFERROR(__xludf.DUMMYFUNCTION("""COMPUTED_VALUE"""),"")</f>
        <v/>
      </c>
      <c r="T273" t="str">
        <f>IFERROR(__xludf.DUMMYFUNCTION("""COMPUTED_VALUE"""),"")</f>
        <v/>
      </c>
      <c r="U273" t="str">
        <f>IFERROR(__xludf.DUMMYFUNCTION("""COMPUTED_VALUE"""),"")</f>
        <v/>
      </c>
      <c r="V273" t="str">
        <f>IFERROR(__xludf.DUMMYFUNCTION("""COMPUTED_VALUE"""),"")</f>
        <v/>
      </c>
      <c r="W273" t="str">
        <f>IFERROR(__xludf.DUMMYFUNCTION("""COMPUTED_VALUE"""),"")</f>
        <v/>
      </c>
      <c r="X273" t="str">
        <f>IFERROR(__xludf.DUMMYFUNCTION("""COMPUTED_VALUE"""),"")</f>
        <v/>
      </c>
      <c r="Y273" t="str">
        <f>IFERROR(__xludf.DUMMYFUNCTION("""COMPUTED_VALUE"""),"No")</f>
        <v>No</v>
      </c>
      <c r="Z273" t="str">
        <f>IFERROR(__xludf.DUMMYFUNCTION("""COMPUTED_VALUE"""),"")</f>
        <v/>
      </c>
      <c r="AA273" t="str">
        <f>IFERROR(__xludf.DUMMYFUNCTION("""COMPUTED_VALUE"""),"")</f>
        <v/>
      </c>
      <c r="AB273" t="str">
        <f>IFERROR(__xludf.DUMMYFUNCTION("""COMPUTED_VALUE"""),"")</f>
        <v/>
      </c>
      <c r="AC273" t="str">
        <f>IFERROR(__xludf.DUMMYFUNCTION("""COMPUTED_VALUE"""),"")</f>
        <v/>
      </c>
      <c r="AD273" t="str">
        <f>IFERROR(__xludf.DUMMYFUNCTION("""COMPUTED_VALUE"""),"")</f>
        <v/>
      </c>
      <c r="AE273" t="str">
        <f>IFERROR(__xludf.DUMMYFUNCTION("""COMPUTED_VALUE"""),"")</f>
        <v/>
      </c>
      <c r="AF273" t="str">
        <f>IFERROR(__xludf.DUMMYFUNCTION("""COMPUTED_VALUE"""),"")</f>
        <v/>
      </c>
      <c r="AG273" t="str">
        <f>IFERROR(__xludf.DUMMYFUNCTION("""COMPUTED_VALUE"""),"")</f>
        <v/>
      </c>
    </row>
    <row r="274">
      <c r="A274" t="str">
        <f>IFERROR(__xludf.DUMMYFUNCTION("""COMPUTED_VALUE"""),"calculate")</f>
        <v>calculate</v>
      </c>
      <c r="B274" t="str">
        <f>IFERROR(__xludf.DUMMYFUNCTION("""COMPUTED_VALUE"""),"GrandSummat")</f>
        <v>GrandSummat</v>
      </c>
      <c r="C274" t="str">
        <f>IFERROR(__xludf.DUMMYFUNCTION("""COMPUTED_VALUE"""),"Calculate Grand summary")</f>
        <v>Calculate Grand summary</v>
      </c>
      <c r="D274" t="str">
        <f>IFERROR(__xludf.DUMMYFUNCTION("""COMPUTED_VALUE"""),"")</f>
        <v/>
      </c>
      <c r="E274" t="str">
        <f>IFERROR(__xludf.DUMMYFUNCTION("""COMPUTED_VALUE"""),"")</f>
        <v/>
      </c>
      <c r="F274">
        <f>IFERROR(__xludf.DUMMYFUNCTION("""COMPUTED_VALUE"""),274.0)</f>
        <v>274</v>
      </c>
      <c r="G274" t="str">
        <f>IFERROR(__xludf.DUMMYFUNCTION("""COMPUTED_VALUE"""),"")</f>
        <v/>
      </c>
      <c r="H274">
        <f>IFERROR(__xludf.DUMMYFUNCTION("""COMPUTED_VALUE"""),11.0)</f>
        <v>11</v>
      </c>
      <c r="I274" t="str">
        <f>IFERROR(__xludf.DUMMYFUNCTION("""COMPUTED_VALUE"""),"")</f>
        <v/>
      </c>
      <c r="J274" t="str">
        <f>IFERROR(__xludf.DUMMYFUNCTION("""COMPUTED_VALUE"""),"")</f>
        <v/>
      </c>
      <c r="K274" t="str">
        <f>IFERROR(__xludf.DUMMYFUNCTION("""COMPUTED_VALUE"""),"")</f>
        <v/>
      </c>
      <c r="L274" s="61" t="str">
        <f>IFERROR(__xludf.DUMMYFUNCTION("""COMPUTED_VALUE"""),"")</f>
        <v/>
      </c>
      <c r="M274" s="73" t="str">
        <f>IFERROR(__xludf.DUMMYFUNCTION("""COMPUTED_VALUE"""),"45,54,61,67,89,130,143,157,172,181,210,230,249,260,270")</f>
        <v>45,54,61,67,89,130,143,157,172,181,210,230,249,260,270</v>
      </c>
      <c r="N274" s="15" t="str">
        <f>IFERROR(__xludf.DUMMYFUNCTION("""COMPUTED_VALUE"""),"45,54,61,67,89,130,143,157,172,181,210,230,249,260,270")</f>
        <v>45,54,61,67,89,130,143,157,172,181,210,230,249,260,270</v>
      </c>
      <c r="O274" t="str">
        <f>IFERROR(__xludf.DUMMYFUNCTION("""COMPUTED_VALUE"""),"coalesce(${MorturyAval},0)+coalesce(${BizPlaPract},0)+coalesce(${PerfBonuses},0)+coalesce(${IndCommMeet},0)+coalesce(${HygienDress},0)+coalesce(${SkinPinchCh},0)+coalesce(${StraAvailTP},0)+coalesce(${PersWashPip},0)+coalesce(${InPatRegist},0)+coalesce(${D"&amp;"rugsStored},0)+coalesce(${Syringe10ml},0)+coalesce(${EquipNwborn},0)+coalesce(${GrupIEC_BCC},0)+coalesce(${ANCCondPers},0)+coalesce(${RefSysTBPat},0)")</f>
        <v>coalesce(${MorturyAval},0)+coalesce(${BizPlaPract},0)+coalesce(${PerfBonuses},0)+coalesce(${IndCommMeet},0)+coalesce(${HygienDress},0)+coalesce(${SkinPinchCh},0)+coalesce(${StraAvailTP},0)+coalesce(${PersWashPip},0)+coalesce(${InPatRegist},0)+coalesce(${DrugsStored},0)+coalesce(${Syringe10ml},0)+coalesce(${EquipNwborn},0)+coalesce(${GrupIEC_BCC},0)+coalesce(${ANCCondPers},0)+coalesce(${RefSysTBPat},0)</v>
      </c>
      <c r="P274" t="str">
        <f>IFERROR(__xludf.DUMMYFUNCTION("""COMPUTED_VALUE"""),"coalesce(${GroupGenera},0)+coalesce(${BizPlanScor},0)+coalesce(${FinanGrpsco},0)+coalesce(${IndiComScor},0)+coalesce(${HygMedWasCl},0)+coalesce(${ConsulScore},0)+coalesce(${FamPlanScor},0)+coalesce(${LaboraScore},0)+coalesce(${InPatScore0},0)+coalesce(${E"&amp;"ssDrugScor},0)+coalesce(${EsseDrugCal},0)+coalesce(${MaternitCal},0)+coalesce(${EpiPreSchCi},0)+coalesce(${AntenatScor},0)+coalesce(${HIVTBScore0},0)")</f>
        <v>coalesce(${GroupGenera},0)+coalesce(${BizPlanScor},0)+coalesce(${FinanGrpsco},0)+coalesce(${IndiComScor},0)+coalesce(${HygMedWasCl},0)+coalesce(${ConsulScore},0)+coalesce(${FamPlanScor},0)+coalesce(${LaboraScore},0)+coalesce(${InPatScore0},0)+coalesce(${EssDrugScor},0)+coalesce(${EsseDrugCal},0)+coalesce(${MaternitCal},0)+coalesce(${EpiPreSchCi},0)+coalesce(${AntenatScor},0)+coalesce(${HIVTBScore0},0)</v>
      </c>
      <c r="Q274" t="str">
        <f>IFERROR(__xludf.DUMMYFUNCTION("""COMPUTED_VALUE"""),"")</f>
        <v/>
      </c>
      <c r="R274" t="str">
        <f>IFERROR(__xludf.DUMMYFUNCTION("""COMPUTED_VALUE"""),"")</f>
        <v/>
      </c>
      <c r="S274" t="str">
        <f>IFERROR(__xludf.DUMMYFUNCTION("""COMPUTED_VALUE"""),"")</f>
        <v/>
      </c>
      <c r="T274" t="str">
        <f>IFERROR(__xludf.DUMMYFUNCTION("""COMPUTED_VALUE"""),"")</f>
        <v/>
      </c>
      <c r="U274" t="str">
        <f>IFERROR(__xludf.DUMMYFUNCTION("""COMPUTED_VALUE"""),"")</f>
        <v/>
      </c>
      <c r="V274" t="str">
        <f>IFERROR(__xludf.DUMMYFUNCTION("""COMPUTED_VALUE"""),"")</f>
        <v/>
      </c>
      <c r="W274" t="str">
        <f>IFERROR(__xludf.DUMMYFUNCTION("""COMPUTED_VALUE"""),"")</f>
        <v/>
      </c>
      <c r="X274" t="str">
        <f>IFERROR(__xludf.DUMMYFUNCTION("""COMPUTED_VALUE"""),"calculate_g")</f>
        <v>calculate_g</v>
      </c>
      <c r="Y274" t="str">
        <f>IFERROR(__xludf.DUMMYFUNCTION("""COMPUTED_VALUE"""),"Yes")</f>
        <v>Yes</v>
      </c>
      <c r="Z274" t="str">
        <f>IFERROR(__xludf.DUMMYFUNCTION("""COMPUTED_VALUE"""),"")</f>
        <v/>
      </c>
      <c r="AA274" t="str">
        <f>IFERROR(__xludf.DUMMYFUNCTION("""COMPUTED_VALUE"""),"")</f>
        <v/>
      </c>
      <c r="AB274" t="str">
        <f>IFERROR(__xludf.DUMMYFUNCTION("""COMPUTED_VALUE"""),"")</f>
        <v/>
      </c>
      <c r="AC274" t="str">
        <f>IFERROR(__xludf.DUMMYFUNCTION("""COMPUTED_VALUE"""),"NUMBER")</f>
        <v>NUMBER</v>
      </c>
      <c r="AD274" t="str">
        <f>IFERROR(__xludf.DUMMYFUNCTION("""COMPUTED_VALUE"""),"NUMBER")</f>
        <v>NUMBER</v>
      </c>
      <c r="AE274" t="str">
        <f>IFERROR(__xludf.DUMMYFUNCTION("""COMPUTED_VALUE"""),"SUM")</f>
        <v>SUM</v>
      </c>
      <c r="AF274" t="b">
        <f>IFERROR(__xludf.DUMMYFUNCTION("""COMPUTED_VALUE"""),TRUE)</f>
        <v>1</v>
      </c>
      <c r="AG274" t="str">
        <f>IFERROR(__xludf.DUMMYFUNCTION("""COMPUTED_VALUE"""),"")</f>
        <v/>
      </c>
    </row>
    <row r="275">
      <c r="A275" t="str">
        <f>IFERROR(__xludf.DUMMYFUNCTION("""COMPUTED_VALUE"""),"calculate")</f>
        <v>calculate</v>
      </c>
      <c r="B275" t="str">
        <f>IFERROR(__xludf.DUMMYFUNCTION("""COMPUTED_VALUE"""),"GranPercent")</f>
        <v>GranPercent</v>
      </c>
      <c r="C275" t="str">
        <f>IFERROR(__xludf.DUMMYFUNCTION("""COMPUTED_VALUE"""),"Total Grand Percent")</f>
        <v>Total Grand Percent</v>
      </c>
      <c r="D275" t="str">
        <f>IFERROR(__xludf.DUMMYFUNCTION("""COMPUTED_VALUE"""),"")</f>
        <v/>
      </c>
      <c r="E275" t="str">
        <f>IFERROR(__xludf.DUMMYFUNCTION("""COMPUTED_VALUE"""),"")</f>
        <v/>
      </c>
      <c r="F275">
        <f>IFERROR(__xludf.DUMMYFUNCTION("""COMPUTED_VALUE"""),275.0)</f>
        <v>275</v>
      </c>
      <c r="G275" t="str">
        <f>IFERROR(__xludf.DUMMYFUNCTION("""COMPUTED_VALUE"""),"")</f>
        <v/>
      </c>
      <c r="H275">
        <f>IFERROR(__xludf.DUMMYFUNCTION("""COMPUTED_VALUE"""),11.0)</f>
        <v>11</v>
      </c>
      <c r="I275" t="str">
        <f>IFERROR(__xludf.DUMMYFUNCTION("""COMPUTED_VALUE"""),"")</f>
        <v/>
      </c>
      <c r="J275" t="str">
        <f>IFERROR(__xludf.DUMMYFUNCTION("""COMPUTED_VALUE"""),"")</f>
        <v/>
      </c>
      <c r="K275" t="str">
        <f>IFERROR(__xludf.DUMMYFUNCTION("""COMPUTED_VALUE"""),"")</f>
        <v/>
      </c>
      <c r="L275" s="61" t="str">
        <f>IFERROR(__xludf.DUMMYFUNCTION("""COMPUTED_VALUE"""),"")</f>
        <v/>
      </c>
      <c r="M275" s="61" t="str">
        <f>IFERROR(__xludf.DUMMYFUNCTION("""COMPUTED_VALUE"""),"")</f>
        <v/>
      </c>
      <c r="N275" s="15" t="str">
        <f>IFERROR(__xludf.DUMMYFUNCTION("""COMPUTED_VALUE"""),"")</f>
        <v/>
      </c>
      <c r="O275" t="str">
        <f>IFERROR(__xludf.DUMMYFUNCTION("""COMPUTED_VALUE"""),"")</f>
        <v/>
      </c>
      <c r="P275" t="str">
        <f>IFERROR(__xludf.DUMMYFUNCTION("""COMPUTED_VALUE"""),"round((${GrandSummat} div 345 * 100),2)")</f>
        <v>round((${GrandSummat} div 345 * 100),2)</v>
      </c>
      <c r="Q275" t="str">
        <f>IFERROR(__xludf.DUMMYFUNCTION("""COMPUTED_VALUE"""),"")</f>
        <v/>
      </c>
      <c r="R275" t="str">
        <f>IFERROR(__xludf.DUMMYFUNCTION("""COMPUTED_VALUE"""),"")</f>
        <v/>
      </c>
      <c r="S275" t="str">
        <f>IFERROR(__xludf.DUMMYFUNCTION("""COMPUTED_VALUE"""),"")</f>
        <v/>
      </c>
      <c r="T275" t="str">
        <f>IFERROR(__xludf.DUMMYFUNCTION("""COMPUTED_VALUE"""),"")</f>
        <v/>
      </c>
      <c r="U275" t="str">
        <f>IFERROR(__xludf.DUMMYFUNCTION("""COMPUTED_VALUE"""),"")</f>
        <v/>
      </c>
      <c r="V275" t="str">
        <f>IFERROR(__xludf.DUMMYFUNCTION("""COMPUTED_VALUE"""),"")</f>
        <v/>
      </c>
      <c r="W275" t="str">
        <f>IFERROR(__xludf.DUMMYFUNCTION("""COMPUTED_VALUE"""),"")</f>
        <v/>
      </c>
      <c r="X275" t="str">
        <f>IFERROR(__xludf.DUMMYFUNCTION("""COMPUTED_VALUE"""),"total_grand")</f>
        <v>total_grand</v>
      </c>
      <c r="Y275" t="str">
        <f>IFERROR(__xludf.DUMMYFUNCTION("""COMPUTED_VALUE"""),"Yes")</f>
        <v>Yes</v>
      </c>
      <c r="Z275" t="str">
        <f>IFERROR(__xludf.DUMMYFUNCTION("""COMPUTED_VALUE"""),"")</f>
        <v/>
      </c>
      <c r="AA275" t="str">
        <f>IFERROR(__xludf.DUMMYFUNCTION("""COMPUTED_VALUE"""),"")</f>
        <v/>
      </c>
      <c r="AB275" t="str">
        <f>IFERROR(__xludf.DUMMYFUNCTION("""COMPUTED_VALUE"""),"")</f>
        <v/>
      </c>
      <c r="AC275" t="str">
        <f>IFERROR(__xludf.DUMMYFUNCTION("""COMPUTED_VALUE"""),"NUMBER")</f>
        <v>NUMBER</v>
      </c>
      <c r="AD275" t="str">
        <f>IFERROR(__xludf.DUMMYFUNCTION("""COMPUTED_VALUE"""),"NUMBER")</f>
        <v>NUMBER</v>
      </c>
      <c r="AE275" t="str">
        <f>IFERROR(__xludf.DUMMYFUNCTION("""COMPUTED_VALUE"""),"SUM")</f>
        <v>SUM</v>
      </c>
      <c r="AF275" t="b">
        <f>IFERROR(__xludf.DUMMYFUNCTION("""COMPUTED_VALUE"""),TRUE)</f>
        <v>1</v>
      </c>
      <c r="AG275" t="str">
        <f>IFERROR(__xludf.DUMMYFUNCTION("""COMPUTED_VALUE"""),"")</f>
        <v/>
      </c>
    </row>
    <row r="276">
      <c r="A276" t="str">
        <f>IFERROR(__xludf.DUMMYFUNCTION("""COMPUTED_VALUE"""),"begin_group")</f>
        <v>begin_group</v>
      </c>
      <c r="B276" t="str">
        <f>IFERROR(__xludf.DUMMYFUNCTION("""COMPUTED_VALUE"""),"CashReceipt")</f>
        <v>CashReceipt</v>
      </c>
      <c r="C276" t="str">
        <f>IFERROR(__xludf.DUMMYFUNCTION("""COMPUTED_VALUE"""),"Section 16 Cash Receipts for Quarter")</f>
        <v>Section 16 Cash Receipts for Quarter</v>
      </c>
      <c r="D276" t="str">
        <f>IFERROR(__xludf.DUMMYFUNCTION("""COMPUTED_VALUE"""),"")</f>
        <v/>
      </c>
      <c r="E276" t="str">
        <f>IFERROR(__xludf.DUMMYFUNCTION("""COMPUTED_VALUE"""),"")</f>
        <v/>
      </c>
      <c r="F276">
        <f>IFERROR(__xludf.DUMMYFUNCTION("""COMPUTED_VALUE"""),276.0)</f>
        <v>276</v>
      </c>
      <c r="G276" t="str">
        <f>IFERROR(__xludf.DUMMYFUNCTION("""COMPUTED_VALUE"""),"")</f>
        <v/>
      </c>
      <c r="H276">
        <f>IFERROR(__xludf.DUMMYFUNCTION("""COMPUTED_VALUE"""),11.0)</f>
        <v>11</v>
      </c>
      <c r="I276" t="str">
        <f>IFERROR(__xludf.DUMMYFUNCTION("""COMPUTED_VALUE"""),"")</f>
        <v/>
      </c>
      <c r="J276" t="str">
        <f>IFERROR(__xludf.DUMMYFUNCTION("""COMPUTED_VALUE"""),"field-list")</f>
        <v>field-list</v>
      </c>
      <c r="K276" t="str">
        <f>IFERROR(__xludf.DUMMYFUNCTION("""COMPUTED_VALUE"""),"")</f>
        <v/>
      </c>
      <c r="L276" s="61" t="str">
        <f>IFERROR(__xludf.DUMMYFUNCTION("""COMPUTED_VALUE"""),"")</f>
        <v/>
      </c>
      <c r="M276" s="61" t="str">
        <f>IFERROR(__xludf.DUMMYFUNCTION("""COMPUTED_VALUE"""),"")</f>
        <v/>
      </c>
      <c r="N276" s="15" t="str">
        <f>IFERROR(__xludf.DUMMYFUNCTION("""COMPUTED_VALUE"""),"")</f>
        <v/>
      </c>
      <c r="O276" t="str">
        <f>IFERROR(__xludf.DUMMYFUNCTION("""COMPUTED_VALUE"""),"")</f>
        <v/>
      </c>
      <c r="P276" t="str">
        <f>IFERROR(__xludf.DUMMYFUNCTION("""COMPUTED_VALUE"""),"")</f>
        <v/>
      </c>
      <c r="Q276" t="str">
        <f>IFERROR(__xludf.DUMMYFUNCTION("""COMPUTED_VALUE"""),"")</f>
        <v/>
      </c>
      <c r="R276" t="str">
        <f>IFERROR(__xludf.DUMMYFUNCTION("""COMPUTED_VALUE"""),"")</f>
        <v/>
      </c>
      <c r="S276" t="str">
        <f>IFERROR(__xludf.DUMMYFUNCTION("""COMPUTED_VALUE"""),"")</f>
        <v/>
      </c>
      <c r="T276" t="str">
        <f>IFERROR(__xludf.DUMMYFUNCTION("""COMPUTED_VALUE"""),"")</f>
        <v/>
      </c>
      <c r="U276" t="str">
        <f>IFERROR(__xludf.DUMMYFUNCTION("""COMPUTED_VALUE"""),"")</f>
        <v/>
      </c>
      <c r="V276" t="str">
        <f>IFERROR(__xludf.DUMMYFUNCTION("""COMPUTED_VALUE"""),"")</f>
        <v/>
      </c>
      <c r="W276" t="str">
        <f>IFERROR(__xludf.DUMMYFUNCTION("""COMPUTED_VALUE"""),"")</f>
        <v/>
      </c>
      <c r="X276" t="str">
        <f>IFERROR(__xludf.DUMMYFUNCTION("""COMPUTED_VALUE"""),"section_16_")</f>
        <v>section_16_</v>
      </c>
      <c r="Y276" t="str">
        <f>IFERROR(__xludf.DUMMYFUNCTION("""COMPUTED_VALUE"""),"No")</f>
        <v>No</v>
      </c>
      <c r="Z276" t="str">
        <f>IFERROR(__xludf.DUMMYFUNCTION("""COMPUTED_VALUE"""),"")</f>
        <v/>
      </c>
      <c r="AA276" t="str">
        <f>IFERROR(__xludf.DUMMYFUNCTION("""COMPUTED_VALUE"""),"")</f>
        <v/>
      </c>
      <c r="AB276" t="str">
        <f>IFERROR(__xludf.DUMMYFUNCTION("""COMPUTED_VALUE"""),"")</f>
        <v/>
      </c>
      <c r="AC276" t="str">
        <f>IFERROR(__xludf.DUMMYFUNCTION("""COMPUTED_VALUE"""),"")</f>
        <v/>
      </c>
      <c r="AD276" t="str">
        <f>IFERROR(__xludf.DUMMYFUNCTION("""COMPUTED_VALUE"""),"")</f>
        <v/>
      </c>
      <c r="AE276" t="str">
        <f>IFERROR(__xludf.DUMMYFUNCTION("""COMPUTED_VALUE"""),"")</f>
        <v/>
      </c>
      <c r="AF276" t="str">
        <f>IFERROR(__xludf.DUMMYFUNCTION("""COMPUTED_VALUE"""),"")</f>
        <v/>
      </c>
      <c r="AG276" t="str">
        <f>IFERROR(__xludf.DUMMYFUNCTION("""COMPUTED_VALUE"""),"")</f>
        <v/>
      </c>
    </row>
    <row r="277">
      <c r="A277" t="str">
        <f>IFERROR(__xludf.DUMMYFUNCTION("""COMPUTED_VALUE"""),"integer")</f>
        <v>integer</v>
      </c>
      <c r="B277" t="str">
        <f>IFERROR(__xludf.DUMMYFUNCTION("""COMPUTED_VALUE"""),"CostRecover")</f>
        <v>CostRecover</v>
      </c>
      <c r="C277" t="str">
        <f>IFERROR(__xludf.DUMMYFUNCTION("""COMPUTED_VALUE"""),"1. Cost recovery (User-charges exclude drugs)")</f>
        <v>1. Cost recovery (User-charges exclude drugs)</v>
      </c>
      <c r="D277" t="str">
        <f>IFERROR(__xludf.DUMMYFUNCTION("""COMPUTED_VALUE"""),"")</f>
        <v/>
      </c>
      <c r="E277" t="str">
        <f>IFERROR(__xludf.DUMMYFUNCTION("""COMPUTED_VALUE"""),"")</f>
        <v/>
      </c>
      <c r="F277">
        <f>IFERROR(__xludf.DUMMYFUNCTION("""COMPUTED_VALUE"""),277.0)</f>
        <v>277</v>
      </c>
      <c r="G277" t="str">
        <f>IFERROR(__xludf.DUMMYFUNCTION("""COMPUTED_VALUE"""),"")</f>
        <v/>
      </c>
      <c r="H277">
        <f>IFERROR(__xludf.DUMMYFUNCTION("""COMPUTED_VALUE"""),11.0)</f>
        <v>11</v>
      </c>
      <c r="I277" t="str">
        <f>IFERROR(__xludf.DUMMYFUNCTION("""COMPUTED_VALUE"""),"")</f>
        <v/>
      </c>
      <c r="J277" t="str">
        <f>IFERROR(__xludf.DUMMYFUNCTION("""COMPUTED_VALUE"""),"w2")</f>
        <v>w2</v>
      </c>
      <c r="K277" t="b">
        <f>IFERROR(__xludf.DUMMYFUNCTION("""COMPUTED_VALUE"""),TRUE)</f>
        <v>1</v>
      </c>
      <c r="L277" s="61" t="str">
        <f>IFERROR(__xludf.DUMMYFUNCTION("""COMPUTED_VALUE"""),"")</f>
        <v/>
      </c>
      <c r="M277" s="61" t="str">
        <f>IFERROR(__xludf.DUMMYFUNCTION("""COMPUTED_VALUE"""),"")</f>
        <v/>
      </c>
      <c r="N277" s="15" t="str">
        <f>IFERROR(__xludf.DUMMYFUNCTION("""COMPUTED_VALUE"""),"")</f>
        <v/>
      </c>
      <c r="O277" t="str">
        <f>IFERROR(__xludf.DUMMYFUNCTION("""COMPUTED_VALUE"""),"")</f>
        <v/>
      </c>
      <c r="P277" t="str">
        <f>IFERROR(__xludf.DUMMYFUNCTION("""COMPUTED_VALUE"""),"")</f>
        <v/>
      </c>
      <c r="Q277" t="str">
        <f>IFERROR(__xludf.DUMMYFUNCTION("""COMPUTED_VALUE"""),"")</f>
        <v/>
      </c>
      <c r="R277" t="str">
        <f>IFERROR(__xludf.DUMMYFUNCTION("""COMPUTED_VALUE"""),"Enter a positive integer")</f>
        <v>Enter a positive integer</v>
      </c>
      <c r="S277" t="str">
        <f>IFERROR(__xludf.DUMMYFUNCTION("""COMPUTED_VALUE"""),".&gt;=0")</f>
        <v>.&gt;=0</v>
      </c>
      <c r="T277" t="str">
        <f>IFERROR(__xludf.DUMMYFUNCTION("""COMPUTED_VALUE"""),"")</f>
        <v/>
      </c>
      <c r="U277" t="str">
        <f>IFERROR(__xludf.DUMMYFUNCTION("""COMPUTED_VALUE"""),"")</f>
        <v/>
      </c>
      <c r="V277" t="str">
        <f>IFERROR(__xludf.DUMMYFUNCTION("""COMPUTED_VALUE"""),"")</f>
        <v/>
      </c>
      <c r="W277" t="str">
        <f>IFERROR(__xludf.DUMMYFUNCTION("""COMPUTED_VALUE"""),"")</f>
        <v/>
      </c>
      <c r="X277" t="str">
        <f>IFERROR(__xludf.DUMMYFUNCTION("""COMPUTED_VALUE"""),"cost_recove")</f>
        <v>cost_recove</v>
      </c>
      <c r="Y277" t="str">
        <f>IFERROR(__xludf.DUMMYFUNCTION("""COMPUTED_VALUE"""),"Yes")</f>
        <v>Yes</v>
      </c>
      <c r="Z277" t="str">
        <f>IFERROR(__xludf.DUMMYFUNCTION("""COMPUTED_VALUE"""),"")</f>
        <v/>
      </c>
      <c r="AA277" t="str">
        <f>IFERROR(__xludf.DUMMYFUNCTION("""COMPUTED_VALUE"""),"")</f>
        <v/>
      </c>
      <c r="AB277" t="str">
        <f>IFERROR(__xludf.DUMMYFUNCTION("""COMPUTED_VALUE"""),"")</f>
        <v/>
      </c>
      <c r="AC277" t="str">
        <f>IFERROR(__xludf.DUMMYFUNCTION("""COMPUTED_VALUE"""),"INTEGER_ZERO_OR_POSITIVE")</f>
        <v>INTEGER_ZERO_OR_POSITIVE</v>
      </c>
      <c r="AD277" t="str">
        <f>IFERROR(__xludf.DUMMYFUNCTION("""COMPUTED_VALUE"""),"INTEGER_ZERO_OR_POSITIVE")</f>
        <v>INTEGER_ZERO_OR_POSITIVE</v>
      </c>
      <c r="AE277" t="str">
        <f>IFERROR(__xludf.DUMMYFUNCTION("""COMPUTED_VALUE"""),"SUM")</f>
        <v>SUM</v>
      </c>
      <c r="AF277" t="b">
        <f>IFERROR(__xludf.DUMMYFUNCTION("""COMPUTED_VALUE"""),TRUE)</f>
        <v>1</v>
      </c>
      <c r="AG277" t="str">
        <f>IFERROR(__xludf.DUMMYFUNCTION("""COMPUTED_VALUE"""),"")</f>
        <v/>
      </c>
    </row>
    <row r="278">
      <c r="A278" t="str">
        <f>IFERROR(__xludf.DUMMYFUNCTION("""COMPUTED_VALUE"""),"integer")</f>
        <v>integer</v>
      </c>
      <c r="B278" t="str">
        <f>IFERROR(__xludf.DUMMYFUNCTION("""COMPUTED_VALUE"""),"DrugRevenue")</f>
        <v>DrugRevenue</v>
      </c>
      <c r="C278" t="str">
        <f>IFERROR(__xludf.DUMMYFUNCTION("""COMPUTED_VALUE"""),"2. Drug revenues")</f>
        <v>2. Drug revenues</v>
      </c>
      <c r="D278" t="str">
        <f>IFERROR(__xludf.DUMMYFUNCTION("""COMPUTED_VALUE"""),"")</f>
        <v/>
      </c>
      <c r="E278" t="str">
        <f>IFERROR(__xludf.DUMMYFUNCTION("""COMPUTED_VALUE"""),"")</f>
        <v/>
      </c>
      <c r="F278">
        <f>IFERROR(__xludf.DUMMYFUNCTION("""COMPUTED_VALUE"""),278.0)</f>
        <v>278</v>
      </c>
      <c r="G278" t="str">
        <f>IFERROR(__xludf.DUMMYFUNCTION("""COMPUTED_VALUE"""),"")</f>
        <v/>
      </c>
      <c r="H278">
        <f>IFERROR(__xludf.DUMMYFUNCTION("""COMPUTED_VALUE"""),11.0)</f>
        <v>11</v>
      </c>
      <c r="I278" t="str">
        <f>IFERROR(__xludf.DUMMYFUNCTION("""COMPUTED_VALUE"""),"")</f>
        <v/>
      </c>
      <c r="J278" t="str">
        <f>IFERROR(__xludf.DUMMYFUNCTION("""COMPUTED_VALUE"""),"w2")</f>
        <v>w2</v>
      </c>
      <c r="K278" t="b">
        <f>IFERROR(__xludf.DUMMYFUNCTION("""COMPUTED_VALUE"""),TRUE)</f>
        <v>1</v>
      </c>
      <c r="L278" s="61" t="str">
        <f>IFERROR(__xludf.DUMMYFUNCTION("""COMPUTED_VALUE"""),"")</f>
        <v/>
      </c>
      <c r="M278" s="61" t="str">
        <f>IFERROR(__xludf.DUMMYFUNCTION("""COMPUTED_VALUE"""),"")</f>
        <v/>
      </c>
      <c r="N278" s="15" t="str">
        <f>IFERROR(__xludf.DUMMYFUNCTION("""COMPUTED_VALUE"""),"")</f>
        <v/>
      </c>
      <c r="O278" t="str">
        <f>IFERROR(__xludf.DUMMYFUNCTION("""COMPUTED_VALUE"""),"")</f>
        <v/>
      </c>
      <c r="P278" t="str">
        <f>IFERROR(__xludf.DUMMYFUNCTION("""COMPUTED_VALUE"""),"")</f>
        <v/>
      </c>
      <c r="Q278" t="str">
        <f>IFERROR(__xludf.DUMMYFUNCTION("""COMPUTED_VALUE"""),"")</f>
        <v/>
      </c>
      <c r="R278" t="str">
        <f>IFERROR(__xludf.DUMMYFUNCTION("""COMPUTED_VALUE"""),"Enter a positive integer")</f>
        <v>Enter a positive integer</v>
      </c>
      <c r="S278" t="str">
        <f>IFERROR(__xludf.DUMMYFUNCTION("""COMPUTED_VALUE"""),".&gt;=0")</f>
        <v>.&gt;=0</v>
      </c>
      <c r="T278" t="str">
        <f>IFERROR(__xludf.DUMMYFUNCTION("""COMPUTED_VALUE"""),"")</f>
        <v/>
      </c>
      <c r="U278" t="str">
        <f>IFERROR(__xludf.DUMMYFUNCTION("""COMPUTED_VALUE"""),"")</f>
        <v/>
      </c>
      <c r="V278" t="str">
        <f>IFERROR(__xludf.DUMMYFUNCTION("""COMPUTED_VALUE"""),"")</f>
        <v/>
      </c>
      <c r="W278" t="str">
        <f>IFERROR(__xludf.DUMMYFUNCTION("""COMPUTED_VALUE"""),"")</f>
        <v/>
      </c>
      <c r="X278" t="str">
        <f>IFERROR(__xludf.DUMMYFUNCTION("""COMPUTED_VALUE"""),"drug_revenu")</f>
        <v>drug_revenu</v>
      </c>
      <c r="Y278" t="str">
        <f>IFERROR(__xludf.DUMMYFUNCTION("""COMPUTED_VALUE"""),"Yes")</f>
        <v>Yes</v>
      </c>
      <c r="Z278" t="str">
        <f>IFERROR(__xludf.DUMMYFUNCTION("""COMPUTED_VALUE"""),"")</f>
        <v/>
      </c>
      <c r="AA278" t="str">
        <f>IFERROR(__xludf.DUMMYFUNCTION("""COMPUTED_VALUE"""),"")</f>
        <v/>
      </c>
      <c r="AB278" t="str">
        <f>IFERROR(__xludf.DUMMYFUNCTION("""COMPUTED_VALUE"""),"")</f>
        <v/>
      </c>
      <c r="AC278" t="str">
        <f>IFERROR(__xludf.DUMMYFUNCTION("""COMPUTED_VALUE"""),"INTEGER_ZERO_OR_POSITIVE")</f>
        <v>INTEGER_ZERO_OR_POSITIVE</v>
      </c>
      <c r="AD278" t="str">
        <f>IFERROR(__xludf.DUMMYFUNCTION("""COMPUTED_VALUE"""),"INTEGER_ZERO_OR_POSITIVE")</f>
        <v>INTEGER_ZERO_OR_POSITIVE</v>
      </c>
      <c r="AE278" t="str">
        <f>IFERROR(__xludf.DUMMYFUNCTION("""COMPUTED_VALUE"""),"SUM")</f>
        <v>SUM</v>
      </c>
      <c r="AF278" t="b">
        <f>IFERROR(__xludf.DUMMYFUNCTION("""COMPUTED_VALUE"""),TRUE)</f>
        <v>1</v>
      </c>
      <c r="AG278" t="str">
        <f>IFERROR(__xludf.DUMMYFUNCTION("""COMPUTED_VALUE"""),"")</f>
        <v/>
      </c>
    </row>
    <row r="279">
      <c r="A279" t="str">
        <f>IFERROR(__xludf.DUMMYFUNCTION("""COMPUTED_VALUE"""),"integer")</f>
        <v>integer</v>
      </c>
      <c r="B279" t="str">
        <f>IFERROR(__xludf.DUMMYFUNCTION("""COMPUTED_VALUE"""),"CostRecPreP")</f>
        <v>CostRecPreP</v>
      </c>
      <c r="C279" t="str">
        <f>IFERROR(__xludf.DUMMYFUNCTION("""COMPUTED_VALUE"""),"3. Cost recovery (pre-payments)")</f>
        <v>3. Cost recovery (pre-payments)</v>
      </c>
      <c r="D279" t="str">
        <f>IFERROR(__xludf.DUMMYFUNCTION("""COMPUTED_VALUE"""),"")</f>
        <v/>
      </c>
      <c r="E279" t="str">
        <f>IFERROR(__xludf.DUMMYFUNCTION("""COMPUTED_VALUE"""),"")</f>
        <v/>
      </c>
      <c r="F279">
        <f>IFERROR(__xludf.DUMMYFUNCTION("""COMPUTED_VALUE"""),279.0)</f>
        <v>279</v>
      </c>
      <c r="G279" t="str">
        <f>IFERROR(__xludf.DUMMYFUNCTION("""COMPUTED_VALUE"""),"")</f>
        <v/>
      </c>
      <c r="H279">
        <f>IFERROR(__xludf.DUMMYFUNCTION("""COMPUTED_VALUE"""),11.0)</f>
        <v>11</v>
      </c>
      <c r="I279" t="str">
        <f>IFERROR(__xludf.DUMMYFUNCTION("""COMPUTED_VALUE"""),"")</f>
        <v/>
      </c>
      <c r="J279" t="str">
        <f>IFERROR(__xludf.DUMMYFUNCTION("""COMPUTED_VALUE"""),"w2")</f>
        <v>w2</v>
      </c>
      <c r="K279" t="b">
        <f>IFERROR(__xludf.DUMMYFUNCTION("""COMPUTED_VALUE"""),TRUE)</f>
        <v>1</v>
      </c>
      <c r="L279" s="61" t="str">
        <f>IFERROR(__xludf.DUMMYFUNCTION("""COMPUTED_VALUE"""),"")</f>
        <v/>
      </c>
      <c r="M279" s="61" t="str">
        <f>IFERROR(__xludf.DUMMYFUNCTION("""COMPUTED_VALUE"""),"")</f>
        <v/>
      </c>
      <c r="N279" s="15" t="str">
        <f>IFERROR(__xludf.DUMMYFUNCTION("""COMPUTED_VALUE"""),"")</f>
        <v/>
      </c>
      <c r="O279" t="str">
        <f>IFERROR(__xludf.DUMMYFUNCTION("""COMPUTED_VALUE"""),"")</f>
        <v/>
      </c>
      <c r="P279" t="str">
        <f>IFERROR(__xludf.DUMMYFUNCTION("""COMPUTED_VALUE"""),"")</f>
        <v/>
      </c>
      <c r="Q279" t="str">
        <f>IFERROR(__xludf.DUMMYFUNCTION("""COMPUTED_VALUE"""),"")</f>
        <v/>
      </c>
      <c r="R279" t="str">
        <f>IFERROR(__xludf.DUMMYFUNCTION("""COMPUTED_VALUE"""),"Enter a positive integer")</f>
        <v>Enter a positive integer</v>
      </c>
      <c r="S279" t="str">
        <f>IFERROR(__xludf.DUMMYFUNCTION("""COMPUTED_VALUE"""),".&gt;=0")</f>
        <v>.&gt;=0</v>
      </c>
      <c r="T279" t="str">
        <f>IFERROR(__xludf.DUMMYFUNCTION("""COMPUTED_VALUE"""),"")</f>
        <v/>
      </c>
      <c r="U279" t="str">
        <f>IFERROR(__xludf.DUMMYFUNCTION("""COMPUTED_VALUE"""),"")</f>
        <v/>
      </c>
      <c r="V279" t="str">
        <f>IFERROR(__xludf.DUMMYFUNCTION("""COMPUTED_VALUE"""),"")</f>
        <v/>
      </c>
      <c r="W279" t="str">
        <f>IFERROR(__xludf.DUMMYFUNCTION("""COMPUTED_VALUE"""),"")</f>
        <v/>
      </c>
      <c r="X279" t="str">
        <f>IFERROR(__xludf.DUMMYFUNCTION("""COMPUTED_VALUE"""),"cost_recove")</f>
        <v>cost_recove</v>
      </c>
      <c r="Y279" t="str">
        <f>IFERROR(__xludf.DUMMYFUNCTION("""COMPUTED_VALUE"""),"Yes")</f>
        <v>Yes</v>
      </c>
      <c r="Z279" t="str">
        <f>IFERROR(__xludf.DUMMYFUNCTION("""COMPUTED_VALUE"""),"")</f>
        <v/>
      </c>
      <c r="AA279" t="str">
        <f>IFERROR(__xludf.DUMMYFUNCTION("""COMPUTED_VALUE"""),"")</f>
        <v/>
      </c>
      <c r="AB279" t="str">
        <f>IFERROR(__xludf.DUMMYFUNCTION("""COMPUTED_VALUE"""),"")</f>
        <v/>
      </c>
      <c r="AC279" t="str">
        <f>IFERROR(__xludf.DUMMYFUNCTION("""COMPUTED_VALUE"""),"INTEGER_ZERO_OR_POSITIVE")</f>
        <v>INTEGER_ZERO_OR_POSITIVE</v>
      </c>
      <c r="AD279" t="str">
        <f>IFERROR(__xludf.DUMMYFUNCTION("""COMPUTED_VALUE"""),"INTEGER_ZERO_OR_POSITIVE")</f>
        <v>INTEGER_ZERO_OR_POSITIVE</v>
      </c>
      <c r="AE279" t="str">
        <f>IFERROR(__xludf.DUMMYFUNCTION("""COMPUTED_VALUE"""),"SUM")</f>
        <v>SUM</v>
      </c>
      <c r="AF279" t="b">
        <f>IFERROR(__xludf.DUMMYFUNCTION("""COMPUTED_VALUE"""),TRUE)</f>
        <v>1</v>
      </c>
      <c r="AG279" t="str">
        <f>IFERROR(__xludf.DUMMYFUNCTION("""COMPUTED_VALUE"""),"")</f>
        <v/>
      </c>
    </row>
    <row r="280">
      <c r="A280" t="str">
        <f>IFERROR(__xludf.DUMMYFUNCTION("""COMPUTED_VALUE"""),"integer")</f>
        <v>integer</v>
      </c>
      <c r="B280" t="str">
        <f>IFERROR(__xludf.DUMMYFUNCTION("""COMPUTED_VALUE"""),"SalarieGovt")</f>
        <v>SalarieGovt</v>
      </c>
      <c r="C280" t="str">
        <f>IFERROR(__xludf.DUMMYFUNCTION("""COMPUTED_VALUE"""),"4. Salaries from Government and other sources")</f>
        <v>4. Salaries from Government and other sources</v>
      </c>
      <c r="D280" t="str">
        <f>IFERROR(__xludf.DUMMYFUNCTION("""COMPUTED_VALUE"""),"")</f>
        <v/>
      </c>
      <c r="E280" t="str">
        <f>IFERROR(__xludf.DUMMYFUNCTION("""COMPUTED_VALUE"""),"")</f>
        <v/>
      </c>
      <c r="F280">
        <f>IFERROR(__xludf.DUMMYFUNCTION("""COMPUTED_VALUE"""),280.0)</f>
        <v>280</v>
      </c>
      <c r="G280" t="str">
        <f>IFERROR(__xludf.DUMMYFUNCTION("""COMPUTED_VALUE"""),"")</f>
        <v/>
      </c>
      <c r="H280">
        <f>IFERROR(__xludf.DUMMYFUNCTION("""COMPUTED_VALUE"""),11.0)</f>
        <v>11</v>
      </c>
      <c r="I280" t="str">
        <f>IFERROR(__xludf.DUMMYFUNCTION("""COMPUTED_VALUE"""),"")</f>
        <v/>
      </c>
      <c r="J280" t="str">
        <f>IFERROR(__xludf.DUMMYFUNCTION("""COMPUTED_VALUE"""),"w2")</f>
        <v>w2</v>
      </c>
      <c r="K280" t="b">
        <f>IFERROR(__xludf.DUMMYFUNCTION("""COMPUTED_VALUE"""),TRUE)</f>
        <v>1</v>
      </c>
      <c r="L280" s="61" t="str">
        <f>IFERROR(__xludf.DUMMYFUNCTION("""COMPUTED_VALUE"""),"")</f>
        <v/>
      </c>
      <c r="M280" s="61" t="str">
        <f>IFERROR(__xludf.DUMMYFUNCTION("""COMPUTED_VALUE"""),"")</f>
        <v/>
      </c>
      <c r="N280" s="15" t="str">
        <f>IFERROR(__xludf.DUMMYFUNCTION("""COMPUTED_VALUE"""),"")</f>
        <v/>
      </c>
      <c r="O280" t="str">
        <f>IFERROR(__xludf.DUMMYFUNCTION("""COMPUTED_VALUE"""),"")</f>
        <v/>
      </c>
      <c r="P280" t="str">
        <f>IFERROR(__xludf.DUMMYFUNCTION("""COMPUTED_VALUE"""),"")</f>
        <v/>
      </c>
      <c r="Q280" t="str">
        <f>IFERROR(__xludf.DUMMYFUNCTION("""COMPUTED_VALUE"""),"")</f>
        <v/>
      </c>
      <c r="R280" t="str">
        <f>IFERROR(__xludf.DUMMYFUNCTION("""COMPUTED_VALUE"""),"Enter a positive integer")</f>
        <v>Enter a positive integer</v>
      </c>
      <c r="S280" t="str">
        <f>IFERROR(__xludf.DUMMYFUNCTION("""COMPUTED_VALUE"""),".&gt;=0")</f>
        <v>.&gt;=0</v>
      </c>
      <c r="T280" t="str">
        <f>IFERROR(__xludf.DUMMYFUNCTION("""COMPUTED_VALUE"""),"")</f>
        <v/>
      </c>
      <c r="U280" t="str">
        <f>IFERROR(__xludf.DUMMYFUNCTION("""COMPUTED_VALUE"""),"")</f>
        <v/>
      </c>
      <c r="V280" t="str">
        <f>IFERROR(__xludf.DUMMYFUNCTION("""COMPUTED_VALUE"""),"")</f>
        <v/>
      </c>
      <c r="W280" t="str">
        <f>IFERROR(__xludf.DUMMYFUNCTION("""COMPUTED_VALUE"""),"")</f>
        <v/>
      </c>
      <c r="X280" t="str">
        <f>IFERROR(__xludf.DUMMYFUNCTION("""COMPUTED_VALUE"""),"salaries_fr")</f>
        <v>salaries_fr</v>
      </c>
      <c r="Y280" t="str">
        <f>IFERROR(__xludf.DUMMYFUNCTION("""COMPUTED_VALUE"""),"Yes")</f>
        <v>Yes</v>
      </c>
      <c r="Z280" t="str">
        <f>IFERROR(__xludf.DUMMYFUNCTION("""COMPUTED_VALUE"""),"")</f>
        <v/>
      </c>
      <c r="AA280" t="str">
        <f>IFERROR(__xludf.DUMMYFUNCTION("""COMPUTED_VALUE"""),"")</f>
        <v/>
      </c>
      <c r="AB280" t="str">
        <f>IFERROR(__xludf.DUMMYFUNCTION("""COMPUTED_VALUE"""),"")</f>
        <v/>
      </c>
      <c r="AC280" t="str">
        <f>IFERROR(__xludf.DUMMYFUNCTION("""COMPUTED_VALUE"""),"INTEGER_ZERO_OR_POSITIVE")</f>
        <v>INTEGER_ZERO_OR_POSITIVE</v>
      </c>
      <c r="AD280" t="str">
        <f>IFERROR(__xludf.DUMMYFUNCTION("""COMPUTED_VALUE"""),"INTEGER_ZERO_OR_POSITIVE")</f>
        <v>INTEGER_ZERO_OR_POSITIVE</v>
      </c>
      <c r="AE280" t="str">
        <f>IFERROR(__xludf.DUMMYFUNCTION("""COMPUTED_VALUE"""),"SUM")</f>
        <v>SUM</v>
      </c>
      <c r="AF280" t="b">
        <f>IFERROR(__xludf.DUMMYFUNCTION("""COMPUTED_VALUE"""),TRUE)</f>
        <v>1</v>
      </c>
      <c r="AG280" t="str">
        <f>IFERROR(__xludf.DUMMYFUNCTION("""COMPUTED_VALUE"""),"")</f>
        <v/>
      </c>
    </row>
    <row r="281">
      <c r="A281" t="str">
        <f>IFERROR(__xludf.DUMMYFUNCTION("""COMPUTED_VALUE"""),"integer")</f>
        <v>integer</v>
      </c>
      <c r="B281" t="str">
        <f>IFERROR(__xludf.DUMMYFUNCTION("""COMPUTED_VALUE"""),"PBFSubsidy0")</f>
        <v>PBFSubsidy0</v>
      </c>
      <c r="C281" t="str">
        <f>IFERROR(__xludf.DUMMYFUNCTION("""COMPUTED_VALUE"""),"5. PBF subsidies from fund holders")</f>
        <v>5. PBF subsidies from fund holders</v>
      </c>
      <c r="D281" t="str">
        <f>IFERROR(__xludf.DUMMYFUNCTION("""COMPUTED_VALUE"""),"")</f>
        <v/>
      </c>
      <c r="E281" t="str">
        <f>IFERROR(__xludf.DUMMYFUNCTION("""COMPUTED_VALUE"""),"")</f>
        <v/>
      </c>
      <c r="F281">
        <f>IFERROR(__xludf.DUMMYFUNCTION("""COMPUTED_VALUE"""),281.0)</f>
        <v>281</v>
      </c>
      <c r="G281" t="str">
        <f>IFERROR(__xludf.DUMMYFUNCTION("""COMPUTED_VALUE"""),"")</f>
        <v/>
      </c>
      <c r="H281">
        <f>IFERROR(__xludf.DUMMYFUNCTION("""COMPUTED_VALUE"""),11.0)</f>
        <v>11</v>
      </c>
      <c r="I281" t="str">
        <f>IFERROR(__xludf.DUMMYFUNCTION("""COMPUTED_VALUE"""),"")</f>
        <v/>
      </c>
      <c r="J281" t="str">
        <f>IFERROR(__xludf.DUMMYFUNCTION("""COMPUTED_VALUE"""),"w2")</f>
        <v>w2</v>
      </c>
      <c r="K281" t="b">
        <f>IFERROR(__xludf.DUMMYFUNCTION("""COMPUTED_VALUE"""),TRUE)</f>
        <v>1</v>
      </c>
      <c r="L281" s="61" t="str">
        <f>IFERROR(__xludf.DUMMYFUNCTION("""COMPUTED_VALUE"""),"")</f>
        <v/>
      </c>
      <c r="M281" s="61" t="str">
        <f>IFERROR(__xludf.DUMMYFUNCTION("""COMPUTED_VALUE"""),"")</f>
        <v/>
      </c>
      <c r="N281" s="15" t="str">
        <f>IFERROR(__xludf.DUMMYFUNCTION("""COMPUTED_VALUE"""),"")</f>
        <v/>
      </c>
      <c r="O281" t="str">
        <f>IFERROR(__xludf.DUMMYFUNCTION("""COMPUTED_VALUE"""),"")</f>
        <v/>
      </c>
      <c r="P281" t="str">
        <f>IFERROR(__xludf.DUMMYFUNCTION("""COMPUTED_VALUE"""),"")</f>
        <v/>
      </c>
      <c r="Q281" t="str">
        <f>IFERROR(__xludf.DUMMYFUNCTION("""COMPUTED_VALUE"""),"")</f>
        <v/>
      </c>
      <c r="R281" t="str">
        <f>IFERROR(__xludf.DUMMYFUNCTION("""COMPUTED_VALUE"""),"Enter a positive integer")</f>
        <v>Enter a positive integer</v>
      </c>
      <c r="S281" t="str">
        <f>IFERROR(__xludf.DUMMYFUNCTION("""COMPUTED_VALUE"""),".&gt;=0")</f>
        <v>.&gt;=0</v>
      </c>
      <c r="T281" t="str">
        <f>IFERROR(__xludf.DUMMYFUNCTION("""COMPUTED_VALUE"""),"")</f>
        <v/>
      </c>
      <c r="U281" t="str">
        <f>IFERROR(__xludf.DUMMYFUNCTION("""COMPUTED_VALUE"""),"")</f>
        <v/>
      </c>
      <c r="V281" t="str">
        <f>IFERROR(__xludf.DUMMYFUNCTION("""COMPUTED_VALUE"""),"")</f>
        <v/>
      </c>
      <c r="W281" t="str">
        <f>IFERROR(__xludf.DUMMYFUNCTION("""COMPUTED_VALUE"""),"")</f>
        <v/>
      </c>
      <c r="X281" t="str">
        <f>IFERROR(__xludf.DUMMYFUNCTION("""COMPUTED_VALUE"""),"pbf_subsidi")</f>
        <v>pbf_subsidi</v>
      </c>
      <c r="Y281" t="str">
        <f>IFERROR(__xludf.DUMMYFUNCTION("""COMPUTED_VALUE"""),"Yes")</f>
        <v>Yes</v>
      </c>
      <c r="Z281" t="str">
        <f>IFERROR(__xludf.DUMMYFUNCTION("""COMPUTED_VALUE"""),"")</f>
        <v/>
      </c>
      <c r="AA281" t="str">
        <f>IFERROR(__xludf.DUMMYFUNCTION("""COMPUTED_VALUE"""),"")</f>
        <v/>
      </c>
      <c r="AB281" t="str">
        <f>IFERROR(__xludf.DUMMYFUNCTION("""COMPUTED_VALUE"""),"")</f>
        <v/>
      </c>
      <c r="AC281" t="str">
        <f>IFERROR(__xludf.DUMMYFUNCTION("""COMPUTED_VALUE"""),"INTEGER_ZERO_OR_POSITIVE")</f>
        <v>INTEGER_ZERO_OR_POSITIVE</v>
      </c>
      <c r="AD281" t="str">
        <f>IFERROR(__xludf.DUMMYFUNCTION("""COMPUTED_VALUE"""),"INTEGER_ZERO_OR_POSITIVE")</f>
        <v>INTEGER_ZERO_OR_POSITIVE</v>
      </c>
      <c r="AE281" t="str">
        <f>IFERROR(__xludf.DUMMYFUNCTION("""COMPUTED_VALUE"""),"SUM")</f>
        <v>SUM</v>
      </c>
      <c r="AF281" t="b">
        <f>IFERROR(__xludf.DUMMYFUNCTION("""COMPUTED_VALUE"""),TRUE)</f>
        <v>1</v>
      </c>
      <c r="AG281" t="str">
        <f>IFERROR(__xludf.DUMMYFUNCTION("""COMPUTED_VALUE"""),"")</f>
        <v/>
      </c>
    </row>
    <row r="282">
      <c r="A282" t="str">
        <f>IFERROR(__xludf.DUMMYFUNCTION("""COMPUTED_VALUE"""),"integer")</f>
        <v>integer</v>
      </c>
      <c r="B282" t="str">
        <f>IFERROR(__xludf.DUMMYFUNCTION("""COMPUTED_VALUE"""),"ContribOthr")</f>
        <v>ContribOthr</v>
      </c>
      <c r="C282" t="str">
        <f>IFERROR(__xludf.DUMMYFUNCTION("""COMPUTED_VALUE"""),"6. Contributions from other sources")</f>
        <v>6. Contributions from other sources</v>
      </c>
      <c r="D282" t="str">
        <f>IFERROR(__xludf.DUMMYFUNCTION("""COMPUTED_VALUE"""),"")</f>
        <v/>
      </c>
      <c r="E282" t="str">
        <f>IFERROR(__xludf.DUMMYFUNCTION("""COMPUTED_VALUE"""),"")</f>
        <v/>
      </c>
      <c r="F282">
        <f>IFERROR(__xludf.DUMMYFUNCTION("""COMPUTED_VALUE"""),282.0)</f>
        <v>282</v>
      </c>
      <c r="G282" t="str">
        <f>IFERROR(__xludf.DUMMYFUNCTION("""COMPUTED_VALUE"""),"")</f>
        <v/>
      </c>
      <c r="H282">
        <f>IFERROR(__xludf.DUMMYFUNCTION("""COMPUTED_VALUE"""),11.0)</f>
        <v>11</v>
      </c>
      <c r="I282" t="str">
        <f>IFERROR(__xludf.DUMMYFUNCTION("""COMPUTED_VALUE"""),"")</f>
        <v/>
      </c>
      <c r="J282" t="str">
        <f>IFERROR(__xludf.DUMMYFUNCTION("""COMPUTED_VALUE"""),"w2")</f>
        <v>w2</v>
      </c>
      <c r="K282" t="b">
        <f>IFERROR(__xludf.DUMMYFUNCTION("""COMPUTED_VALUE"""),TRUE)</f>
        <v>1</v>
      </c>
      <c r="L282" s="61" t="str">
        <f>IFERROR(__xludf.DUMMYFUNCTION("""COMPUTED_VALUE"""),"")</f>
        <v/>
      </c>
      <c r="M282" s="61" t="str">
        <f>IFERROR(__xludf.DUMMYFUNCTION("""COMPUTED_VALUE"""),"")</f>
        <v/>
      </c>
      <c r="N282" s="15" t="str">
        <f>IFERROR(__xludf.DUMMYFUNCTION("""COMPUTED_VALUE"""),"")</f>
        <v/>
      </c>
      <c r="O282" t="str">
        <f>IFERROR(__xludf.DUMMYFUNCTION("""COMPUTED_VALUE"""),"")</f>
        <v/>
      </c>
      <c r="P282" t="str">
        <f>IFERROR(__xludf.DUMMYFUNCTION("""COMPUTED_VALUE"""),"")</f>
        <v/>
      </c>
      <c r="Q282" t="str">
        <f>IFERROR(__xludf.DUMMYFUNCTION("""COMPUTED_VALUE"""),"")</f>
        <v/>
      </c>
      <c r="R282" t="str">
        <f>IFERROR(__xludf.DUMMYFUNCTION("""COMPUTED_VALUE"""),"Enter a positive integer")</f>
        <v>Enter a positive integer</v>
      </c>
      <c r="S282" t="str">
        <f>IFERROR(__xludf.DUMMYFUNCTION("""COMPUTED_VALUE"""),".&gt;=0")</f>
        <v>.&gt;=0</v>
      </c>
      <c r="T282" t="str">
        <f>IFERROR(__xludf.DUMMYFUNCTION("""COMPUTED_VALUE"""),"")</f>
        <v/>
      </c>
      <c r="U282" t="str">
        <f>IFERROR(__xludf.DUMMYFUNCTION("""COMPUTED_VALUE"""),"")</f>
        <v/>
      </c>
      <c r="V282" t="str">
        <f>IFERROR(__xludf.DUMMYFUNCTION("""COMPUTED_VALUE"""),"")</f>
        <v/>
      </c>
      <c r="W282" t="str">
        <f>IFERROR(__xludf.DUMMYFUNCTION("""COMPUTED_VALUE"""),"")</f>
        <v/>
      </c>
      <c r="X282" t="str">
        <f>IFERROR(__xludf.DUMMYFUNCTION("""COMPUTED_VALUE"""),"contributio")</f>
        <v>contributio</v>
      </c>
      <c r="Y282" t="str">
        <f>IFERROR(__xludf.DUMMYFUNCTION("""COMPUTED_VALUE"""),"Yes")</f>
        <v>Yes</v>
      </c>
      <c r="Z282" t="str">
        <f>IFERROR(__xludf.DUMMYFUNCTION("""COMPUTED_VALUE"""),"")</f>
        <v/>
      </c>
      <c r="AA282" t="str">
        <f>IFERROR(__xludf.DUMMYFUNCTION("""COMPUTED_VALUE"""),"")</f>
        <v/>
      </c>
      <c r="AB282" t="str">
        <f>IFERROR(__xludf.DUMMYFUNCTION("""COMPUTED_VALUE"""),"")</f>
        <v/>
      </c>
      <c r="AC282" t="str">
        <f>IFERROR(__xludf.DUMMYFUNCTION("""COMPUTED_VALUE"""),"INTEGER_ZERO_OR_POSITIVE")</f>
        <v>INTEGER_ZERO_OR_POSITIVE</v>
      </c>
      <c r="AD282" t="str">
        <f>IFERROR(__xludf.DUMMYFUNCTION("""COMPUTED_VALUE"""),"INTEGER_ZERO_OR_POSITIVE")</f>
        <v>INTEGER_ZERO_OR_POSITIVE</v>
      </c>
      <c r="AE282" t="str">
        <f>IFERROR(__xludf.DUMMYFUNCTION("""COMPUTED_VALUE"""),"SUM")</f>
        <v>SUM</v>
      </c>
      <c r="AF282" t="b">
        <f>IFERROR(__xludf.DUMMYFUNCTION("""COMPUTED_VALUE"""),TRUE)</f>
        <v>1</v>
      </c>
      <c r="AG282" t="str">
        <f>IFERROR(__xludf.DUMMYFUNCTION("""COMPUTED_VALUE"""),"")</f>
        <v/>
      </c>
    </row>
    <row r="283">
      <c r="A283" t="str">
        <f>IFERROR(__xludf.DUMMYFUNCTION("""COMPUTED_VALUE"""),"integer")</f>
        <v>integer</v>
      </c>
      <c r="B283" t="str">
        <f>IFERROR(__xludf.DUMMYFUNCTION("""COMPUTED_VALUE"""),"OtherReceip")</f>
        <v>OtherReceip</v>
      </c>
      <c r="C283" t="str">
        <f>IFERROR(__xludf.DUMMYFUNCTION("""COMPUTED_VALUE"""),"7. Other")</f>
        <v>7. Other</v>
      </c>
      <c r="D283" t="str">
        <f>IFERROR(__xludf.DUMMYFUNCTION("""COMPUTED_VALUE"""),"")</f>
        <v/>
      </c>
      <c r="E283" t="str">
        <f>IFERROR(__xludf.DUMMYFUNCTION("""COMPUTED_VALUE"""),"")</f>
        <v/>
      </c>
      <c r="F283">
        <f>IFERROR(__xludf.DUMMYFUNCTION("""COMPUTED_VALUE"""),283.0)</f>
        <v>283</v>
      </c>
      <c r="G283" t="str">
        <f>IFERROR(__xludf.DUMMYFUNCTION("""COMPUTED_VALUE"""),"")</f>
        <v/>
      </c>
      <c r="H283">
        <f>IFERROR(__xludf.DUMMYFUNCTION("""COMPUTED_VALUE"""),11.0)</f>
        <v>11</v>
      </c>
      <c r="I283" t="str">
        <f>IFERROR(__xludf.DUMMYFUNCTION("""COMPUTED_VALUE"""),"")</f>
        <v/>
      </c>
      <c r="J283" t="str">
        <f>IFERROR(__xludf.DUMMYFUNCTION("""COMPUTED_VALUE"""),"w2")</f>
        <v>w2</v>
      </c>
      <c r="K283" t="b">
        <f>IFERROR(__xludf.DUMMYFUNCTION("""COMPUTED_VALUE"""),TRUE)</f>
        <v>1</v>
      </c>
      <c r="L283" s="61" t="str">
        <f>IFERROR(__xludf.DUMMYFUNCTION("""COMPUTED_VALUE"""),"")</f>
        <v/>
      </c>
      <c r="M283" s="61" t="str">
        <f>IFERROR(__xludf.DUMMYFUNCTION("""COMPUTED_VALUE"""),"")</f>
        <v/>
      </c>
      <c r="N283" s="15" t="str">
        <f>IFERROR(__xludf.DUMMYFUNCTION("""COMPUTED_VALUE"""),"")</f>
        <v/>
      </c>
      <c r="O283" t="str">
        <f>IFERROR(__xludf.DUMMYFUNCTION("""COMPUTED_VALUE"""),"")</f>
        <v/>
      </c>
      <c r="P283" t="str">
        <f>IFERROR(__xludf.DUMMYFUNCTION("""COMPUTED_VALUE"""),"")</f>
        <v/>
      </c>
      <c r="Q283" t="str">
        <f>IFERROR(__xludf.DUMMYFUNCTION("""COMPUTED_VALUE"""),"")</f>
        <v/>
      </c>
      <c r="R283" t="str">
        <f>IFERROR(__xludf.DUMMYFUNCTION("""COMPUTED_VALUE"""),"Enter a positive integer")</f>
        <v>Enter a positive integer</v>
      </c>
      <c r="S283" t="str">
        <f>IFERROR(__xludf.DUMMYFUNCTION("""COMPUTED_VALUE"""),".&gt;=0")</f>
        <v>.&gt;=0</v>
      </c>
      <c r="T283" t="str">
        <f>IFERROR(__xludf.DUMMYFUNCTION("""COMPUTED_VALUE"""),"")</f>
        <v/>
      </c>
      <c r="U283" t="str">
        <f>IFERROR(__xludf.DUMMYFUNCTION("""COMPUTED_VALUE"""),"")</f>
        <v/>
      </c>
      <c r="V283" t="str">
        <f>IFERROR(__xludf.DUMMYFUNCTION("""COMPUTED_VALUE"""),"")</f>
        <v/>
      </c>
      <c r="W283" t="str">
        <f>IFERROR(__xludf.DUMMYFUNCTION("""COMPUTED_VALUE"""),"")</f>
        <v/>
      </c>
      <c r="X283" t="str">
        <f>IFERROR(__xludf.DUMMYFUNCTION("""COMPUTED_VALUE"""),"other")</f>
        <v>other</v>
      </c>
      <c r="Y283" t="str">
        <f>IFERROR(__xludf.DUMMYFUNCTION("""COMPUTED_VALUE"""),"Yes")</f>
        <v>Yes</v>
      </c>
      <c r="Z283" t="str">
        <f>IFERROR(__xludf.DUMMYFUNCTION("""COMPUTED_VALUE"""),"")</f>
        <v/>
      </c>
      <c r="AA283" t="str">
        <f>IFERROR(__xludf.DUMMYFUNCTION("""COMPUTED_VALUE"""),"")</f>
        <v/>
      </c>
      <c r="AB283" t="str">
        <f>IFERROR(__xludf.DUMMYFUNCTION("""COMPUTED_VALUE"""),"")</f>
        <v/>
      </c>
      <c r="AC283" t="str">
        <f>IFERROR(__xludf.DUMMYFUNCTION("""COMPUTED_VALUE"""),"INTEGER_ZERO_OR_POSITIVE")</f>
        <v>INTEGER_ZERO_OR_POSITIVE</v>
      </c>
      <c r="AD283" t="str">
        <f>IFERROR(__xludf.DUMMYFUNCTION("""COMPUTED_VALUE"""),"INTEGER_ZERO_OR_POSITIVE")</f>
        <v>INTEGER_ZERO_OR_POSITIVE</v>
      </c>
      <c r="AE283" t="str">
        <f>IFERROR(__xludf.DUMMYFUNCTION("""COMPUTED_VALUE"""),"SUM")</f>
        <v>SUM</v>
      </c>
      <c r="AF283" t="b">
        <f>IFERROR(__xludf.DUMMYFUNCTION("""COMPUTED_VALUE"""),TRUE)</f>
        <v>1</v>
      </c>
      <c r="AG283" t="str">
        <f>IFERROR(__xludf.DUMMYFUNCTION("""COMPUTED_VALUE"""),"")</f>
        <v/>
      </c>
    </row>
    <row r="284">
      <c r="A284" t="str">
        <f>IFERROR(__xludf.DUMMYFUNCTION("""COMPUTED_VALUE"""),"calculate")</f>
        <v>calculate</v>
      </c>
      <c r="B284" t="str">
        <f>IFERROR(__xludf.DUMMYFUNCTION("""COMPUTED_VALUE"""),"TotalFinanc")</f>
        <v>TotalFinanc</v>
      </c>
      <c r="C284" t="str">
        <f>IFERROR(__xludf.DUMMYFUNCTION("""COMPUTED_VALUE"""),"Finance score")</f>
        <v>Finance score</v>
      </c>
      <c r="D284" t="str">
        <f>IFERROR(__xludf.DUMMYFUNCTION("""COMPUTED_VALUE"""),"")</f>
        <v/>
      </c>
      <c r="E284" t="str">
        <f>IFERROR(__xludf.DUMMYFUNCTION("""COMPUTED_VALUE"""),"")</f>
        <v/>
      </c>
      <c r="F284">
        <f>IFERROR(__xludf.DUMMYFUNCTION("""COMPUTED_VALUE"""),284.0)</f>
        <v>284</v>
      </c>
      <c r="G284" t="str">
        <f>IFERROR(__xludf.DUMMYFUNCTION("""COMPUTED_VALUE"""),"")</f>
        <v/>
      </c>
      <c r="H284">
        <f>IFERROR(__xludf.DUMMYFUNCTION("""COMPUTED_VALUE"""),11.0)</f>
        <v>11</v>
      </c>
      <c r="I284" t="str">
        <f>IFERROR(__xludf.DUMMYFUNCTION("""COMPUTED_VALUE"""),"")</f>
        <v/>
      </c>
      <c r="J284" t="str">
        <f>IFERROR(__xludf.DUMMYFUNCTION("""COMPUTED_VALUE"""),"")</f>
        <v/>
      </c>
      <c r="K284" t="str">
        <f>IFERROR(__xludf.DUMMYFUNCTION("""COMPUTED_VALUE"""),"")</f>
        <v/>
      </c>
      <c r="L284" s="61" t="str">
        <f>IFERROR(__xludf.DUMMYFUNCTION("""COMPUTED_VALUE"""),"")</f>
        <v/>
      </c>
      <c r="M284" s="61" t="str">
        <f>IFERROR(__xludf.DUMMYFUNCTION("""COMPUTED_VALUE"""),"")</f>
        <v/>
      </c>
      <c r="N284" s="15" t="str">
        <f>IFERROR(__xludf.DUMMYFUNCTION("""COMPUTED_VALUE"""),"")</f>
        <v/>
      </c>
      <c r="O284" t="str">
        <f>IFERROR(__xludf.DUMMYFUNCTION("""COMPUTED_VALUE"""),"")</f>
        <v/>
      </c>
      <c r="P284" t="str">
        <f>IFERROR(__xludf.DUMMYFUNCTION("""COMPUTED_VALUE"""),"${CostRecover} + ${DrugRevenue} + ${CostRecPreP} + ${SalarieGovt} + ${PBFSubsidy0} + ${ContribOthr} + ${OtherReceip}")</f>
        <v>${CostRecover} + ${DrugRevenue} + ${CostRecPreP} + ${SalarieGovt} + ${PBFSubsidy0} + ${ContribOthr} + ${OtherReceip}</v>
      </c>
      <c r="Q284" t="str">
        <f>IFERROR(__xludf.DUMMYFUNCTION("""COMPUTED_VALUE"""),"")</f>
        <v/>
      </c>
      <c r="R284" t="str">
        <f>IFERROR(__xludf.DUMMYFUNCTION("""COMPUTED_VALUE"""),"")</f>
        <v/>
      </c>
      <c r="S284" t="str">
        <f>IFERROR(__xludf.DUMMYFUNCTION("""COMPUTED_VALUE"""),"")</f>
        <v/>
      </c>
      <c r="T284" t="str">
        <f>IFERROR(__xludf.DUMMYFUNCTION("""COMPUTED_VALUE"""),"")</f>
        <v/>
      </c>
      <c r="U284" t="str">
        <f>IFERROR(__xludf.DUMMYFUNCTION("""COMPUTED_VALUE"""),"")</f>
        <v/>
      </c>
      <c r="V284" t="str">
        <f>IFERROR(__xludf.DUMMYFUNCTION("""COMPUTED_VALUE"""),"")</f>
        <v/>
      </c>
      <c r="W284" t="str">
        <f>IFERROR(__xludf.DUMMYFUNCTION("""COMPUTED_VALUE"""),"")</f>
        <v/>
      </c>
      <c r="X284" t="str">
        <f>IFERROR(__xludf.DUMMYFUNCTION("""COMPUTED_VALUE"""),"finance_sco")</f>
        <v>finance_sco</v>
      </c>
      <c r="Y284" t="str">
        <f>IFERROR(__xludf.DUMMYFUNCTION("""COMPUTED_VALUE"""),"Yes")</f>
        <v>Yes</v>
      </c>
      <c r="Z284" t="str">
        <f>IFERROR(__xludf.DUMMYFUNCTION("""COMPUTED_VALUE"""),"")</f>
        <v/>
      </c>
      <c r="AA284" t="str">
        <f>IFERROR(__xludf.DUMMYFUNCTION("""COMPUTED_VALUE"""),"")</f>
        <v/>
      </c>
      <c r="AB284" t="str">
        <f>IFERROR(__xludf.DUMMYFUNCTION("""COMPUTED_VALUE"""),"")</f>
        <v/>
      </c>
      <c r="AC284" t="str">
        <f>IFERROR(__xludf.DUMMYFUNCTION("""COMPUTED_VALUE"""),"NUMBER")</f>
        <v>NUMBER</v>
      </c>
      <c r="AD284" t="str">
        <f>IFERROR(__xludf.DUMMYFUNCTION("""COMPUTED_VALUE"""),"NUMBER")</f>
        <v>NUMBER</v>
      </c>
      <c r="AE284" t="str">
        <f>IFERROR(__xludf.DUMMYFUNCTION("""COMPUTED_VALUE"""),"SUM")</f>
        <v>SUM</v>
      </c>
      <c r="AF284" t="b">
        <f>IFERROR(__xludf.DUMMYFUNCTION("""COMPUTED_VALUE"""),TRUE)</f>
        <v>1</v>
      </c>
      <c r="AG284" t="str">
        <f>IFERROR(__xludf.DUMMYFUNCTION("""COMPUTED_VALUE"""),"")</f>
        <v/>
      </c>
    </row>
    <row r="285">
      <c r="A285" t="str">
        <f>IFERROR(__xludf.DUMMYFUNCTION("""COMPUTED_VALUE"""),"end_group")</f>
        <v>end_group</v>
      </c>
      <c r="B285" t="str">
        <f>IFERROR(__xludf.DUMMYFUNCTION("""COMPUTED_VALUE"""),"")</f>
        <v/>
      </c>
      <c r="C285" t="str">
        <f>IFERROR(__xludf.DUMMYFUNCTION("""COMPUTED_VALUE"""),"")</f>
        <v/>
      </c>
      <c r="D285" t="str">
        <f>IFERROR(__xludf.DUMMYFUNCTION("""COMPUTED_VALUE"""),"")</f>
        <v/>
      </c>
      <c r="E285" t="str">
        <f>IFERROR(__xludf.DUMMYFUNCTION("""COMPUTED_VALUE"""),"")</f>
        <v/>
      </c>
      <c r="F285">
        <f>IFERROR(__xludf.DUMMYFUNCTION("""COMPUTED_VALUE"""),285.0)</f>
        <v>285</v>
      </c>
      <c r="G285" t="str">
        <f>IFERROR(__xludf.DUMMYFUNCTION("""COMPUTED_VALUE"""),"")</f>
        <v/>
      </c>
      <c r="H285" t="str">
        <f>IFERROR(__xludf.DUMMYFUNCTION("""COMPUTED_VALUE"""),"")</f>
        <v/>
      </c>
      <c r="I285" t="str">
        <f>IFERROR(__xludf.DUMMYFUNCTION("""COMPUTED_VALUE"""),"")</f>
        <v/>
      </c>
      <c r="J285" t="str">
        <f>IFERROR(__xludf.DUMMYFUNCTION("""COMPUTED_VALUE"""),"")</f>
        <v/>
      </c>
      <c r="K285" t="str">
        <f>IFERROR(__xludf.DUMMYFUNCTION("""COMPUTED_VALUE"""),"")</f>
        <v/>
      </c>
      <c r="L285" s="61" t="str">
        <f>IFERROR(__xludf.DUMMYFUNCTION("""COMPUTED_VALUE"""),"")</f>
        <v/>
      </c>
      <c r="M285" s="61" t="str">
        <f>IFERROR(__xludf.DUMMYFUNCTION("""COMPUTED_VALUE"""),"")</f>
        <v/>
      </c>
      <c r="N285" s="15" t="str">
        <f>IFERROR(__xludf.DUMMYFUNCTION("""COMPUTED_VALUE"""),"")</f>
        <v/>
      </c>
      <c r="O285" t="str">
        <f>IFERROR(__xludf.DUMMYFUNCTION("""COMPUTED_VALUE"""),"")</f>
        <v/>
      </c>
      <c r="P285" t="str">
        <f>IFERROR(__xludf.DUMMYFUNCTION("""COMPUTED_VALUE"""),"")</f>
        <v/>
      </c>
      <c r="Q285" t="str">
        <f>IFERROR(__xludf.DUMMYFUNCTION("""COMPUTED_VALUE"""),"")</f>
        <v/>
      </c>
      <c r="R285" t="str">
        <f>IFERROR(__xludf.DUMMYFUNCTION("""COMPUTED_VALUE"""),"")</f>
        <v/>
      </c>
      <c r="S285" t="str">
        <f>IFERROR(__xludf.DUMMYFUNCTION("""COMPUTED_VALUE"""),"")</f>
        <v/>
      </c>
      <c r="T285" t="str">
        <f>IFERROR(__xludf.DUMMYFUNCTION("""COMPUTED_VALUE"""),"")</f>
        <v/>
      </c>
      <c r="U285" t="str">
        <f>IFERROR(__xludf.DUMMYFUNCTION("""COMPUTED_VALUE"""),"")</f>
        <v/>
      </c>
      <c r="V285" t="str">
        <f>IFERROR(__xludf.DUMMYFUNCTION("""COMPUTED_VALUE"""),"")</f>
        <v/>
      </c>
      <c r="W285" t="str">
        <f>IFERROR(__xludf.DUMMYFUNCTION("""COMPUTED_VALUE"""),"")</f>
        <v/>
      </c>
      <c r="X285" t="str">
        <f>IFERROR(__xludf.DUMMYFUNCTION("""COMPUTED_VALUE"""),"")</f>
        <v/>
      </c>
      <c r="Y285" t="str">
        <f>IFERROR(__xludf.DUMMYFUNCTION("""COMPUTED_VALUE"""),"No")</f>
        <v>No</v>
      </c>
      <c r="Z285" t="str">
        <f>IFERROR(__xludf.DUMMYFUNCTION("""COMPUTED_VALUE"""),"")</f>
        <v/>
      </c>
      <c r="AA285" t="str">
        <f>IFERROR(__xludf.DUMMYFUNCTION("""COMPUTED_VALUE"""),"")</f>
        <v/>
      </c>
      <c r="AB285" t="str">
        <f>IFERROR(__xludf.DUMMYFUNCTION("""COMPUTED_VALUE"""),"")</f>
        <v/>
      </c>
      <c r="AC285" t="str">
        <f>IFERROR(__xludf.DUMMYFUNCTION("""COMPUTED_VALUE"""),"")</f>
        <v/>
      </c>
      <c r="AD285" t="str">
        <f>IFERROR(__xludf.DUMMYFUNCTION("""COMPUTED_VALUE"""),"")</f>
        <v/>
      </c>
      <c r="AE285" t="str">
        <f>IFERROR(__xludf.DUMMYFUNCTION("""COMPUTED_VALUE"""),"")</f>
        <v/>
      </c>
      <c r="AF285" t="str">
        <f>IFERROR(__xludf.DUMMYFUNCTION("""COMPUTED_VALUE"""),"")</f>
        <v/>
      </c>
      <c r="AG285" t="str">
        <f>IFERROR(__xludf.DUMMYFUNCTION("""COMPUTED_VALUE"""),"")</f>
        <v/>
      </c>
    </row>
    <row r="286">
      <c r="A286" t="str">
        <f>IFERROR(__xludf.DUMMYFUNCTION("""COMPUTED_VALUE"""),"begin_group")</f>
        <v>begin_group</v>
      </c>
      <c r="B286" t="str">
        <f>IFERROR(__xludf.DUMMYFUNCTION("""COMPUTED_VALUE"""),"ExpenQuartr")</f>
        <v>ExpenQuartr</v>
      </c>
      <c r="C286" t="str">
        <f>IFERROR(__xludf.DUMMYFUNCTION("""COMPUTED_VALUE"""),"Section 17 Expenditure by Component for Quarter")</f>
        <v>Section 17 Expenditure by Component for Quarter</v>
      </c>
      <c r="D286" t="str">
        <f>IFERROR(__xludf.DUMMYFUNCTION("""COMPUTED_VALUE"""),"")</f>
        <v/>
      </c>
      <c r="E286" t="str">
        <f>IFERROR(__xludf.DUMMYFUNCTION("""COMPUTED_VALUE"""),"")</f>
        <v/>
      </c>
      <c r="F286">
        <f>IFERROR(__xludf.DUMMYFUNCTION("""COMPUTED_VALUE"""),286.0)</f>
        <v>286</v>
      </c>
      <c r="G286" t="str">
        <f>IFERROR(__xludf.DUMMYFUNCTION("""COMPUTED_VALUE"""),"")</f>
        <v/>
      </c>
      <c r="H286">
        <f>IFERROR(__xludf.DUMMYFUNCTION("""COMPUTED_VALUE"""),11.0)</f>
        <v>11</v>
      </c>
      <c r="I286" t="str">
        <f>IFERROR(__xludf.DUMMYFUNCTION("""COMPUTED_VALUE"""),"")</f>
        <v/>
      </c>
      <c r="J286" t="str">
        <f>IFERROR(__xludf.DUMMYFUNCTION("""COMPUTED_VALUE"""),"field-list")</f>
        <v>field-list</v>
      </c>
      <c r="K286" t="str">
        <f>IFERROR(__xludf.DUMMYFUNCTION("""COMPUTED_VALUE"""),"")</f>
        <v/>
      </c>
      <c r="L286" s="61" t="str">
        <f>IFERROR(__xludf.DUMMYFUNCTION("""COMPUTED_VALUE"""),"")</f>
        <v/>
      </c>
      <c r="M286" s="61" t="str">
        <f>IFERROR(__xludf.DUMMYFUNCTION("""COMPUTED_VALUE"""),"")</f>
        <v/>
      </c>
      <c r="N286" s="15" t="str">
        <f>IFERROR(__xludf.DUMMYFUNCTION("""COMPUTED_VALUE"""),"")</f>
        <v/>
      </c>
      <c r="O286" t="str">
        <f>IFERROR(__xludf.DUMMYFUNCTION("""COMPUTED_VALUE"""),"")</f>
        <v/>
      </c>
      <c r="P286" t="str">
        <f>IFERROR(__xludf.DUMMYFUNCTION("""COMPUTED_VALUE"""),"")</f>
        <v/>
      </c>
      <c r="Q286" t="str">
        <f>IFERROR(__xludf.DUMMYFUNCTION("""COMPUTED_VALUE"""),"")</f>
        <v/>
      </c>
      <c r="R286" t="str">
        <f>IFERROR(__xludf.DUMMYFUNCTION("""COMPUTED_VALUE"""),"")</f>
        <v/>
      </c>
      <c r="S286" t="str">
        <f>IFERROR(__xludf.DUMMYFUNCTION("""COMPUTED_VALUE"""),"")</f>
        <v/>
      </c>
      <c r="T286" t="str">
        <f>IFERROR(__xludf.DUMMYFUNCTION("""COMPUTED_VALUE"""),"")</f>
        <v/>
      </c>
      <c r="U286" t="str">
        <f>IFERROR(__xludf.DUMMYFUNCTION("""COMPUTED_VALUE"""),"")</f>
        <v/>
      </c>
      <c r="V286" t="str">
        <f>IFERROR(__xludf.DUMMYFUNCTION("""COMPUTED_VALUE"""),"")</f>
        <v/>
      </c>
      <c r="W286" t="str">
        <f>IFERROR(__xludf.DUMMYFUNCTION("""COMPUTED_VALUE"""),"")</f>
        <v/>
      </c>
      <c r="X286" t="str">
        <f>IFERROR(__xludf.DUMMYFUNCTION("""COMPUTED_VALUE"""),"section_17_")</f>
        <v>section_17_</v>
      </c>
      <c r="Y286" t="str">
        <f>IFERROR(__xludf.DUMMYFUNCTION("""COMPUTED_VALUE"""),"No")</f>
        <v>No</v>
      </c>
      <c r="Z286" t="str">
        <f>IFERROR(__xludf.DUMMYFUNCTION("""COMPUTED_VALUE"""),"")</f>
        <v/>
      </c>
      <c r="AA286" t="str">
        <f>IFERROR(__xludf.DUMMYFUNCTION("""COMPUTED_VALUE"""),"")</f>
        <v/>
      </c>
      <c r="AB286" t="str">
        <f>IFERROR(__xludf.DUMMYFUNCTION("""COMPUTED_VALUE"""),"")</f>
        <v/>
      </c>
      <c r="AC286" t="str">
        <f>IFERROR(__xludf.DUMMYFUNCTION("""COMPUTED_VALUE"""),"")</f>
        <v/>
      </c>
      <c r="AD286" t="str">
        <f>IFERROR(__xludf.DUMMYFUNCTION("""COMPUTED_VALUE"""),"")</f>
        <v/>
      </c>
      <c r="AE286" t="str">
        <f>IFERROR(__xludf.DUMMYFUNCTION("""COMPUTED_VALUE"""),"")</f>
        <v/>
      </c>
      <c r="AF286" t="str">
        <f>IFERROR(__xludf.DUMMYFUNCTION("""COMPUTED_VALUE"""),"")</f>
        <v/>
      </c>
      <c r="AG286" t="str">
        <f>IFERROR(__xludf.DUMMYFUNCTION("""COMPUTED_VALUE"""),"")</f>
        <v/>
      </c>
    </row>
    <row r="287">
      <c r="A287" t="str">
        <f>IFERROR(__xludf.DUMMYFUNCTION("""COMPUTED_VALUE"""),"integer")</f>
        <v>integer</v>
      </c>
      <c r="B287" t="str">
        <f>IFERROR(__xludf.DUMMYFUNCTION("""COMPUTED_VALUE"""),"SalariesExp")</f>
        <v>SalariesExp</v>
      </c>
      <c r="C287" t="str">
        <f>IFERROR(__xludf.DUMMYFUNCTION("""COMPUTED_VALUE"""),"1. Salaries")</f>
        <v>1. Salaries</v>
      </c>
      <c r="D287" t="str">
        <f>IFERROR(__xludf.DUMMYFUNCTION("""COMPUTED_VALUE"""),"")</f>
        <v/>
      </c>
      <c r="E287" t="str">
        <f>IFERROR(__xludf.DUMMYFUNCTION("""COMPUTED_VALUE"""),"")</f>
        <v/>
      </c>
      <c r="F287">
        <f>IFERROR(__xludf.DUMMYFUNCTION("""COMPUTED_VALUE"""),287.0)</f>
        <v>287</v>
      </c>
      <c r="G287" t="str">
        <f>IFERROR(__xludf.DUMMYFUNCTION("""COMPUTED_VALUE"""),"")</f>
        <v/>
      </c>
      <c r="H287">
        <f>IFERROR(__xludf.DUMMYFUNCTION("""COMPUTED_VALUE"""),11.0)</f>
        <v>11</v>
      </c>
      <c r="I287" t="str">
        <f>IFERROR(__xludf.DUMMYFUNCTION("""COMPUTED_VALUE"""),"")</f>
        <v/>
      </c>
      <c r="J287" t="str">
        <f>IFERROR(__xludf.DUMMYFUNCTION("""COMPUTED_VALUE"""),"w2")</f>
        <v>w2</v>
      </c>
      <c r="K287" t="b">
        <f>IFERROR(__xludf.DUMMYFUNCTION("""COMPUTED_VALUE"""),TRUE)</f>
        <v>1</v>
      </c>
      <c r="L287" s="61" t="str">
        <f>IFERROR(__xludf.DUMMYFUNCTION("""COMPUTED_VALUE"""),"")</f>
        <v/>
      </c>
      <c r="M287" s="61" t="str">
        <f>IFERROR(__xludf.DUMMYFUNCTION("""COMPUTED_VALUE"""),"")</f>
        <v/>
      </c>
      <c r="N287" s="15" t="str">
        <f>IFERROR(__xludf.DUMMYFUNCTION("""COMPUTED_VALUE"""),"")</f>
        <v/>
      </c>
      <c r="O287" t="str">
        <f>IFERROR(__xludf.DUMMYFUNCTION("""COMPUTED_VALUE"""),"")</f>
        <v/>
      </c>
      <c r="P287" t="str">
        <f>IFERROR(__xludf.DUMMYFUNCTION("""COMPUTED_VALUE"""),"")</f>
        <v/>
      </c>
      <c r="Q287" t="str">
        <f>IFERROR(__xludf.DUMMYFUNCTION("""COMPUTED_VALUE"""),"")</f>
        <v/>
      </c>
      <c r="R287" t="str">
        <f>IFERROR(__xludf.DUMMYFUNCTION("""COMPUTED_VALUE"""),"Enter a positive integer")</f>
        <v>Enter a positive integer</v>
      </c>
      <c r="S287" t="str">
        <f>IFERROR(__xludf.DUMMYFUNCTION("""COMPUTED_VALUE"""),".&gt;=0")</f>
        <v>.&gt;=0</v>
      </c>
      <c r="T287" t="str">
        <f>IFERROR(__xludf.DUMMYFUNCTION("""COMPUTED_VALUE"""),"")</f>
        <v/>
      </c>
      <c r="U287" t="str">
        <f>IFERROR(__xludf.DUMMYFUNCTION("""COMPUTED_VALUE"""),"")</f>
        <v/>
      </c>
      <c r="V287" t="str">
        <f>IFERROR(__xludf.DUMMYFUNCTION("""COMPUTED_VALUE"""),"")</f>
        <v/>
      </c>
      <c r="W287" t="str">
        <f>IFERROR(__xludf.DUMMYFUNCTION("""COMPUTED_VALUE"""),"")</f>
        <v/>
      </c>
      <c r="X287" t="str">
        <f>IFERROR(__xludf.DUMMYFUNCTION("""COMPUTED_VALUE"""),"salaries")</f>
        <v>salaries</v>
      </c>
      <c r="Y287" t="str">
        <f>IFERROR(__xludf.DUMMYFUNCTION("""COMPUTED_VALUE"""),"Yes")</f>
        <v>Yes</v>
      </c>
      <c r="Z287" t="str">
        <f>IFERROR(__xludf.DUMMYFUNCTION("""COMPUTED_VALUE"""),"")</f>
        <v/>
      </c>
      <c r="AA287" t="str">
        <f>IFERROR(__xludf.DUMMYFUNCTION("""COMPUTED_VALUE"""),"")</f>
        <v/>
      </c>
      <c r="AB287" t="str">
        <f>IFERROR(__xludf.DUMMYFUNCTION("""COMPUTED_VALUE"""),"")</f>
        <v/>
      </c>
      <c r="AC287" t="str">
        <f>IFERROR(__xludf.DUMMYFUNCTION("""COMPUTED_VALUE"""),"INTEGER_ZERO_OR_POSITIVE")</f>
        <v>INTEGER_ZERO_OR_POSITIVE</v>
      </c>
      <c r="AD287" t="str">
        <f>IFERROR(__xludf.DUMMYFUNCTION("""COMPUTED_VALUE"""),"INTEGER_ZERO_OR_POSITIVE")</f>
        <v>INTEGER_ZERO_OR_POSITIVE</v>
      </c>
      <c r="AE287" t="str">
        <f>IFERROR(__xludf.DUMMYFUNCTION("""COMPUTED_VALUE"""),"SUM")</f>
        <v>SUM</v>
      </c>
      <c r="AF287" t="b">
        <f>IFERROR(__xludf.DUMMYFUNCTION("""COMPUTED_VALUE"""),TRUE)</f>
        <v>1</v>
      </c>
      <c r="AG287" t="str">
        <f>IFERROR(__xludf.DUMMYFUNCTION("""COMPUTED_VALUE"""),"")</f>
        <v/>
      </c>
    </row>
    <row r="288">
      <c r="A288" t="str">
        <f>IFERROR(__xludf.DUMMYFUNCTION("""COMPUTED_VALUE"""),"integer")</f>
        <v>integer</v>
      </c>
      <c r="B288" t="str">
        <f>IFERROR(__xludf.DUMMYFUNCTION("""COMPUTED_VALUE"""),"PerfBonusee")</f>
        <v>PerfBonusee</v>
      </c>
      <c r="C288" t="str">
        <f>IFERROR(__xludf.DUMMYFUNCTION("""COMPUTED_VALUE"""),"2. Performance bonuses")</f>
        <v>2. Performance bonuses</v>
      </c>
      <c r="D288" t="str">
        <f>IFERROR(__xludf.DUMMYFUNCTION("""COMPUTED_VALUE"""),"")</f>
        <v/>
      </c>
      <c r="E288" t="str">
        <f>IFERROR(__xludf.DUMMYFUNCTION("""COMPUTED_VALUE"""),"")</f>
        <v/>
      </c>
      <c r="F288">
        <f>IFERROR(__xludf.DUMMYFUNCTION("""COMPUTED_VALUE"""),288.0)</f>
        <v>288</v>
      </c>
      <c r="G288" t="str">
        <f>IFERROR(__xludf.DUMMYFUNCTION("""COMPUTED_VALUE"""),"")</f>
        <v/>
      </c>
      <c r="H288">
        <f>IFERROR(__xludf.DUMMYFUNCTION("""COMPUTED_VALUE"""),11.0)</f>
        <v>11</v>
      </c>
      <c r="I288" t="str">
        <f>IFERROR(__xludf.DUMMYFUNCTION("""COMPUTED_VALUE"""),"")</f>
        <v/>
      </c>
      <c r="J288" t="str">
        <f>IFERROR(__xludf.DUMMYFUNCTION("""COMPUTED_VALUE"""),"w2")</f>
        <v>w2</v>
      </c>
      <c r="K288" t="b">
        <f>IFERROR(__xludf.DUMMYFUNCTION("""COMPUTED_VALUE"""),TRUE)</f>
        <v>1</v>
      </c>
      <c r="L288" s="61" t="str">
        <f>IFERROR(__xludf.DUMMYFUNCTION("""COMPUTED_VALUE"""),"")</f>
        <v/>
      </c>
      <c r="M288" s="61" t="str">
        <f>IFERROR(__xludf.DUMMYFUNCTION("""COMPUTED_VALUE"""),"")</f>
        <v/>
      </c>
      <c r="N288" s="15" t="str">
        <f>IFERROR(__xludf.DUMMYFUNCTION("""COMPUTED_VALUE"""),"")</f>
        <v/>
      </c>
      <c r="O288" t="str">
        <f>IFERROR(__xludf.DUMMYFUNCTION("""COMPUTED_VALUE"""),"")</f>
        <v/>
      </c>
      <c r="P288" t="str">
        <f>IFERROR(__xludf.DUMMYFUNCTION("""COMPUTED_VALUE"""),"")</f>
        <v/>
      </c>
      <c r="Q288" t="str">
        <f>IFERROR(__xludf.DUMMYFUNCTION("""COMPUTED_VALUE"""),"")</f>
        <v/>
      </c>
      <c r="R288" t="str">
        <f>IFERROR(__xludf.DUMMYFUNCTION("""COMPUTED_VALUE"""),"Enter a positive integer")</f>
        <v>Enter a positive integer</v>
      </c>
      <c r="S288" t="str">
        <f>IFERROR(__xludf.DUMMYFUNCTION("""COMPUTED_VALUE"""),".&gt;=0")</f>
        <v>.&gt;=0</v>
      </c>
      <c r="T288" t="str">
        <f>IFERROR(__xludf.DUMMYFUNCTION("""COMPUTED_VALUE"""),"")</f>
        <v/>
      </c>
      <c r="U288" t="str">
        <f>IFERROR(__xludf.DUMMYFUNCTION("""COMPUTED_VALUE"""),"")</f>
        <v/>
      </c>
      <c r="V288" t="str">
        <f>IFERROR(__xludf.DUMMYFUNCTION("""COMPUTED_VALUE"""),"")</f>
        <v/>
      </c>
      <c r="W288" t="str">
        <f>IFERROR(__xludf.DUMMYFUNCTION("""COMPUTED_VALUE"""),"")</f>
        <v/>
      </c>
      <c r="X288" t="str">
        <f>IFERROR(__xludf.DUMMYFUNCTION("""COMPUTED_VALUE"""),"performance")</f>
        <v>performance</v>
      </c>
      <c r="Y288" t="str">
        <f>IFERROR(__xludf.DUMMYFUNCTION("""COMPUTED_VALUE"""),"Yes")</f>
        <v>Yes</v>
      </c>
      <c r="Z288" t="str">
        <f>IFERROR(__xludf.DUMMYFUNCTION("""COMPUTED_VALUE"""),"")</f>
        <v/>
      </c>
      <c r="AA288" t="str">
        <f>IFERROR(__xludf.DUMMYFUNCTION("""COMPUTED_VALUE"""),"")</f>
        <v/>
      </c>
      <c r="AB288" t="str">
        <f>IFERROR(__xludf.DUMMYFUNCTION("""COMPUTED_VALUE"""),"")</f>
        <v/>
      </c>
      <c r="AC288" t="str">
        <f>IFERROR(__xludf.DUMMYFUNCTION("""COMPUTED_VALUE"""),"INTEGER_ZERO_OR_POSITIVE")</f>
        <v>INTEGER_ZERO_OR_POSITIVE</v>
      </c>
      <c r="AD288" t="str">
        <f>IFERROR(__xludf.DUMMYFUNCTION("""COMPUTED_VALUE"""),"INTEGER_ZERO_OR_POSITIVE")</f>
        <v>INTEGER_ZERO_OR_POSITIVE</v>
      </c>
      <c r="AE288" t="str">
        <f>IFERROR(__xludf.DUMMYFUNCTION("""COMPUTED_VALUE"""),"SUM")</f>
        <v>SUM</v>
      </c>
      <c r="AF288" t="b">
        <f>IFERROR(__xludf.DUMMYFUNCTION("""COMPUTED_VALUE"""),TRUE)</f>
        <v>1</v>
      </c>
      <c r="AG288" t="str">
        <f>IFERROR(__xludf.DUMMYFUNCTION("""COMPUTED_VALUE"""),"")</f>
        <v/>
      </c>
    </row>
    <row r="289">
      <c r="A289" t="str">
        <f>IFERROR(__xludf.DUMMYFUNCTION("""COMPUTED_VALUE"""),"integer")</f>
        <v>integer</v>
      </c>
      <c r="B289" t="str">
        <f>IFERROR(__xludf.DUMMYFUNCTION("""COMPUTED_VALUE"""),"DrugMedCons")</f>
        <v>DrugMedCons</v>
      </c>
      <c r="C289" t="str">
        <f>IFERROR(__xludf.DUMMYFUNCTION("""COMPUTED_VALUE"""),"3. Drugs and medical consumables")</f>
        <v>3. Drugs and medical consumables</v>
      </c>
      <c r="D289" t="str">
        <f>IFERROR(__xludf.DUMMYFUNCTION("""COMPUTED_VALUE"""),"")</f>
        <v/>
      </c>
      <c r="E289" t="str">
        <f>IFERROR(__xludf.DUMMYFUNCTION("""COMPUTED_VALUE"""),"")</f>
        <v/>
      </c>
      <c r="F289">
        <f>IFERROR(__xludf.DUMMYFUNCTION("""COMPUTED_VALUE"""),289.0)</f>
        <v>289</v>
      </c>
      <c r="G289" t="str">
        <f>IFERROR(__xludf.DUMMYFUNCTION("""COMPUTED_VALUE"""),"")</f>
        <v/>
      </c>
      <c r="H289">
        <f>IFERROR(__xludf.DUMMYFUNCTION("""COMPUTED_VALUE"""),11.0)</f>
        <v>11</v>
      </c>
      <c r="I289" t="str">
        <f>IFERROR(__xludf.DUMMYFUNCTION("""COMPUTED_VALUE"""),"")</f>
        <v/>
      </c>
      <c r="J289" t="str">
        <f>IFERROR(__xludf.DUMMYFUNCTION("""COMPUTED_VALUE"""),"w2")</f>
        <v>w2</v>
      </c>
      <c r="K289" t="b">
        <f>IFERROR(__xludf.DUMMYFUNCTION("""COMPUTED_VALUE"""),TRUE)</f>
        <v>1</v>
      </c>
      <c r="L289" s="61" t="str">
        <f>IFERROR(__xludf.DUMMYFUNCTION("""COMPUTED_VALUE"""),"")</f>
        <v/>
      </c>
      <c r="M289" s="61" t="str">
        <f>IFERROR(__xludf.DUMMYFUNCTION("""COMPUTED_VALUE"""),"")</f>
        <v/>
      </c>
      <c r="N289" s="15" t="str">
        <f>IFERROR(__xludf.DUMMYFUNCTION("""COMPUTED_VALUE"""),"")</f>
        <v/>
      </c>
      <c r="O289" t="str">
        <f>IFERROR(__xludf.DUMMYFUNCTION("""COMPUTED_VALUE"""),"")</f>
        <v/>
      </c>
      <c r="P289" t="str">
        <f>IFERROR(__xludf.DUMMYFUNCTION("""COMPUTED_VALUE"""),"")</f>
        <v/>
      </c>
      <c r="Q289" t="str">
        <f>IFERROR(__xludf.DUMMYFUNCTION("""COMPUTED_VALUE"""),"")</f>
        <v/>
      </c>
      <c r="R289" t="str">
        <f>IFERROR(__xludf.DUMMYFUNCTION("""COMPUTED_VALUE"""),"Enter a positive integer")</f>
        <v>Enter a positive integer</v>
      </c>
      <c r="S289" t="str">
        <f>IFERROR(__xludf.DUMMYFUNCTION("""COMPUTED_VALUE"""),".&gt;=0")</f>
        <v>.&gt;=0</v>
      </c>
      <c r="T289" t="str">
        <f>IFERROR(__xludf.DUMMYFUNCTION("""COMPUTED_VALUE"""),"")</f>
        <v/>
      </c>
      <c r="U289" t="str">
        <f>IFERROR(__xludf.DUMMYFUNCTION("""COMPUTED_VALUE"""),"")</f>
        <v/>
      </c>
      <c r="V289" t="str">
        <f>IFERROR(__xludf.DUMMYFUNCTION("""COMPUTED_VALUE"""),"")</f>
        <v/>
      </c>
      <c r="W289" t="str">
        <f>IFERROR(__xludf.DUMMYFUNCTION("""COMPUTED_VALUE"""),"")</f>
        <v/>
      </c>
      <c r="X289" t="str">
        <f>IFERROR(__xludf.DUMMYFUNCTION("""COMPUTED_VALUE"""),"drugs_and_m")</f>
        <v>drugs_and_m</v>
      </c>
      <c r="Y289" t="str">
        <f>IFERROR(__xludf.DUMMYFUNCTION("""COMPUTED_VALUE"""),"Yes")</f>
        <v>Yes</v>
      </c>
      <c r="Z289" t="str">
        <f>IFERROR(__xludf.DUMMYFUNCTION("""COMPUTED_VALUE"""),"")</f>
        <v/>
      </c>
      <c r="AA289" t="str">
        <f>IFERROR(__xludf.DUMMYFUNCTION("""COMPUTED_VALUE"""),"")</f>
        <v/>
      </c>
      <c r="AB289" t="str">
        <f>IFERROR(__xludf.DUMMYFUNCTION("""COMPUTED_VALUE"""),"")</f>
        <v/>
      </c>
      <c r="AC289" t="str">
        <f>IFERROR(__xludf.DUMMYFUNCTION("""COMPUTED_VALUE"""),"INTEGER_ZERO_OR_POSITIVE")</f>
        <v>INTEGER_ZERO_OR_POSITIVE</v>
      </c>
      <c r="AD289" t="str">
        <f>IFERROR(__xludf.DUMMYFUNCTION("""COMPUTED_VALUE"""),"INTEGER_ZERO_OR_POSITIVE")</f>
        <v>INTEGER_ZERO_OR_POSITIVE</v>
      </c>
      <c r="AE289" t="str">
        <f>IFERROR(__xludf.DUMMYFUNCTION("""COMPUTED_VALUE"""),"SUM")</f>
        <v>SUM</v>
      </c>
      <c r="AF289" t="b">
        <f>IFERROR(__xludf.DUMMYFUNCTION("""COMPUTED_VALUE"""),TRUE)</f>
        <v>1</v>
      </c>
      <c r="AG289" t="str">
        <f>IFERROR(__xludf.DUMMYFUNCTION("""COMPUTED_VALUE"""),"")</f>
        <v/>
      </c>
    </row>
    <row r="290">
      <c r="A290" t="str">
        <f>IFERROR(__xludf.DUMMYFUNCTION("""COMPUTED_VALUE"""),"integer")</f>
        <v>integer</v>
      </c>
      <c r="B290" t="str">
        <f>IFERROR(__xludf.DUMMYFUNCTION("""COMPUTED_VALUE"""),"SubsContrac")</f>
        <v>SubsContrac</v>
      </c>
      <c r="C290" t="str">
        <f>IFERROR(__xludf.DUMMYFUNCTION("""COMPUTED_VALUE"""),"4. Subsidies for sub-contractors")</f>
        <v>4. Subsidies for sub-contractors</v>
      </c>
      <c r="D290" t="str">
        <f>IFERROR(__xludf.DUMMYFUNCTION("""COMPUTED_VALUE"""),"")</f>
        <v/>
      </c>
      <c r="E290" t="str">
        <f>IFERROR(__xludf.DUMMYFUNCTION("""COMPUTED_VALUE"""),"")</f>
        <v/>
      </c>
      <c r="F290">
        <f>IFERROR(__xludf.DUMMYFUNCTION("""COMPUTED_VALUE"""),290.0)</f>
        <v>290</v>
      </c>
      <c r="G290" t="str">
        <f>IFERROR(__xludf.DUMMYFUNCTION("""COMPUTED_VALUE"""),"")</f>
        <v/>
      </c>
      <c r="H290">
        <f>IFERROR(__xludf.DUMMYFUNCTION("""COMPUTED_VALUE"""),11.0)</f>
        <v>11</v>
      </c>
      <c r="I290" t="str">
        <f>IFERROR(__xludf.DUMMYFUNCTION("""COMPUTED_VALUE"""),"")</f>
        <v/>
      </c>
      <c r="J290" t="str">
        <f>IFERROR(__xludf.DUMMYFUNCTION("""COMPUTED_VALUE"""),"w2")</f>
        <v>w2</v>
      </c>
      <c r="K290" t="b">
        <f>IFERROR(__xludf.DUMMYFUNCTION("""COMPUTED_VALUE"""),TRUE)</f>
        <v>1</v>
      </c>
      <c r="L290" s="61" t="str">
        <f>IFERROR(__xludf.DUMMYFUNCTION("""COMPUTED_VALUE"""),"")</f>
        <v/>
      </c>
      <c r="M290" s="61" t="str">
        <f>IFERROR(__xludf.DUMMYFUNCTION("""COMPUTED_VALUE"""),"")</f>
        <v/>
      </c>
      <c r="N290" s="15" t="str">
        <f>IFERROR(__xludf.DUMMYFUNCTION("""COMPUTED_VALUE"""),"")</f>
        <v/>
      </c>
      <c r="O290" t="str">
        <f>IFERROR(__xludf.DUMMYFUNCTION("""COMPUTED_VALUE"""),"")</f>
        <v/>
      </c>
      <c r="P290" t="str">
        <f>IFERROR(__xludf.DUMMYFUNCTION("""COMPUTED_VALUE"""),"")</f>
        <v/>
      </c>
      <c r="Q290" t="str">
        <f>IFERROR(__xludf.DUMMYFUNCTION("""COMPUTED_VALUE"""),"")</f>
        <v/>
      </c>
      <c r="R290" t="str">
        <f>IFERROR(__xludf.DUMMYFUNCTION("""COMPUTED_VALUE"""),"Enter a positive integer")</f>
        <v>Enter a positive integer</v>
      </c>
      <c r="S290" t="str">
        <f>IFERROR(__xludf.DUMMYFUNCTION("""COMPUTED_VALUE"""),".&gt;=0")</f>
        <v>.&gt;=0</v>
      </c>
      <c r="T290" t="str">
        <f>IFERROR(__xludf.DUMMYFUNCTION("""COMPUTED_VALUE"""),"")</f>
        <v/>
      </c>
      <c r="U290" t="str">
        <f>IFERROR(__xludf.DUMMYFUNCTION("""COMPUTED_VALUE"""),"")</f>
        <v/>
      </c>
      <c r="V290" t="str">
        <f>IFERROR(__xludf.DUMMYFUNCTION("""COMPUTED_VALUE"""),"")</f>
        <v/>
      </c>
      <c r="W290" t="str">
        <f>IFERROR(__xludf.DUMMYFUNCTION("""COMPUTED_VALUE"""),"")</f>
        <v/>
      </c>
      <c r="X290" t="str">
        <f>IFERROR(__xludf.DUMMYFUNCTION("""COMPUTED_VALUE"""),"subsidies_f")</f>
        <v>subsidies_f</v>
      </c>
      <c r="Y290" t="str">
        <f>IFERROR(__xludf.DUMMYFUNCTION("""COMPUTED_VALUE"""),"Yes")</f>
        <v>Yes</v>
      </c>
      <c r="Z290" t="str">
        <f>IFERROR(__xludf.DUMMYFUNCTION("""COMPUTED_VALUE"""),"")</f>
        <v/>
      </c>
      <c r="AA290" t="str">
        <f>IFERROR(__xludf.DUMMYFUNCTION("""COMPUTED_VALUE"""),"")</f>
        <v/>
      </c>
      <c r="AB290" t="str">
        <f>IFERROR(__xludf.DUMMYFUNCTION("""COMPUTED_VALUE"""),"")</f>
        <v/>
      </c>
      <c r="AC290" t="str">
        <f>IFERROR(__xludf.DUMMYFUNCTION("""COMPUTED_VALUE"""),"INTEGER_ZERO_OR_POSITIVE")</f>
        <v>INTEGER_ZERO_OR_POSITIVE</v>
      </c>
      <c r="AD290" t="str">
        <f>IFERROR(__xludf.DUMMYFUNCTION("""COMPUTED_VALUE"""),"INTEGER_ZERO_OR_POSITIVE")</f>
        <v>INTEGER_ZERO_OR_POSITIVE</v>
      </c>
      <c r="AE290" t="str">
        <f>IFERROR(__xludf.DUMMYFUNCTION("""COMPUTED_VALUE"""),"SUM")</f>
        <v>SUM</v>
      </c>
      <c r="AF290" t="b">
        <f>IFERROR(__xludf.DUMMYFUNCTION("""COMPUTED_VALUE"""),TRUE)</f>
        <v>1</v>
      </c>
      <c r="AG290" t="str">
        <f>IFERROR(__xludf.DUMMYFUNCTION("""COMPUTED_VALUE"""),"")</f>
        <v/>
      </c>
    </row>
    <row r="291">
      <c r="A291" t="str">
        <f>IFERROR(__xludf.DUMMYFUNCTION("""COMPUTED_VALUE"""),"integer")</f>
        <v>integer</v>
      </c>
      <c r="B291" t="str">
        <f>IFERROR(__xludf.DUMMYFUNCTION("""COMPUTED_VALUE"""),"CleanCosts0")</f>
        <v>CleanCosts0</v>
      </c>
      <c r="C291" t="str">
        <f>IFERROR(__xludf.DUMMYFUNCTION("""COMPUTED_VALUE"""),"5. Cleaning and office costs")</f>
        <v>5. Cleaning and office costs</v>
      </c>
      <c r="D291" t="str">
        <f>IFERROR(__xludf.DUMMYFUNCTION("""COMPUTED_VALUE"""),"")</f>
        <v/>
      </c>
      <c r="E291" t="str">
        <f>IFERROR(__xludf.DUMMYFUNCTION("""COMPUTED_VALUE"""),"")</f>
        <v/>
      </c>
      <c r="F291">
        <f>IFERROR(__xludf.DUMMYFUNCTION("""COMPUTED_VALUE"""),291.0)</f>
        <v>291</v>
      </c>
      <c r="G291" t="str">
        <f>IFERROR(__xludf.DUMMYFUNCTION("""COMPUTED_VALUE"""),"")</f>
        <v/>
      </c>
      <c r="H291">
        <f>IFERROR(__xludf.DUMMYFUNCTION("""COMPUTED_VALUE"""),11.0)</f>
        <v>11</v>
      </c>
      <c r="I291" t="str">
        <f>IFERROR(__xludf.DUMMYFUNCTION("""COMPUTED_VALUE"""),"")</f>
        <v/>
      </c>
      <c r="J291" t="str">
        <f>IFERROR(__xludf.DUMMYFUNCTION("""COMPUTED_VALUE"""),"w2")</f>
        <v>w2</v>
      </c>
      <c r="K291" t="b">
        <f>IFERROR(__xludf.DUMMYFUNCTION("""COMPUTED_VALUE"""),TRUE)</f>
        <v>1</v>
      </c>
      <c r="L291" s="61" t="str">
        <f>IFERROR(__xludf.DUMMYFUNCTION("""COMPUTED_VALUE"""),"")</f>
        <v/>
      </c>
      <c r="M291" s="61" t="str">
        <f>IFERROR(__xludf.DUMMYFUNCTION("""COMPUTED_VALUE"""),"")</f>
        <v/>
      </c>
      <c r="N291" s="15" t="str">
        <f>IFERROR(__xludf.DUMMYFUNCTION("""COMPUTED_VALUE"""),"")</f>
        <v/>
      </c>
      <c r="O291" t="str">
        <f>IFERROR(__xludf.DUMMYFUNCTION("""COMPUTED_VALUE"""),"")</f>
        <v/>
      </c>
      <c r="P291" t="str">
        <f>IFERROR(__xludf.DUMMYFUNCTION("""COMPUTED_VALUE"""),"")</f>
        <v/>
      </c>
      <c r="Q291" t="str">
        <f>IFERROR(__xludf.DUMMYFUNCTION("""COMPUTED_VALUE"""),"")</f>
        <v/>
      </c>
      <c r="R291" t="str">
        <f>IFERROR(__xludf.DUMMYFUNCTION("""COMPUTED_VALUE"""),"Enter a positive integer")</f>
        <v>Enter a positive integer</v>
      </c>
      <c r="S291" t="str">
        <f>IFERROR(__xludf.DUMMYFUNCTION("""COMPUTED_VALUE"""),".&gt;=0")</f>
        <v>.&gt;=0</v>
      </c>
      <c r="T291" t="str">
        <f>IFERROR(__xludf.DUMMYFUNCTION("""COMPUTED_VALUE"""),"")</f>
        <v/>
      </c>
      <c r="U291" t="str">
        <f>IFERROR(__xludf.DUMMYFUNCTION("""COMPUTED_VALUE"""),"")</f>
        <v/>
      </c>
      <c r="V291" t="str">
        <f>IFERROR(__xludf.DUMMYFUNCTION("""COMPUTED_VALUE"""),"")</f>
        <v/>
      </c>
      <c r="W291" t="str">
        <f>IFERROR(__xludf.DUMMYFUNCTION("""COMPUTED_VALUE"""),"")</f>
        <v/>
      </c>
      <c r="X291" t="str">
        <f>IFERROR(__xludf.DUMMYFUNCTION("""COMPUTED_VALUE"""),"cleaning_an")</f>
        <v>cleaning_an</v>
      </c>
      <c r="Y291" t="str">
        <f>IFERROR(__xludf.DUMMYFUNCTION("""COMPUTED_VALUE"""),"Yes")</f>
        <v>Yes</v>
      </c>
      <c r="Z291" t="str">
        <f>IFERROR(__xludf.DUMMYFUNCTION("""COMPUTED_VALUE"""),"")</f>
        <v/>
      </c>
      <c r="AA291" t="str">
        <f>IFERROR(__xludf.DUMMYFUNCTION("""COMPUTED_VALUE"""),"")</f>
        <v/>
      </c>
      <c r="AB291" t="str">
        <f>IFERROR(__xludf.DUMMYFUNCTION("""COMPUTED_VALUE"""),"")</f>
        <v/>
      </c>
      <c r="AC291" t="str">
        <f>IFERROR(__xludf.DUMMYFUNCTION("""COMPUTED_VALUE"""),"INTEGER_ZERO_OR_POSITIVE")</f>
        <v>INTEGER_ZERO_OR_POSITIVE</v>
      </c>
      <c r="AD291" t="str">
        <f>IFERROR(__xludf.DUMMYFUNCTION("""COMPUTED_VALUE"""),"INTEGER_ZERO_OR_POSITIVE")</f>
        <v>INTEGER_ZERO_OR_POSITIVE</v>
      </c>
      <c r="AE291" t="str">
        <f>IFERROR(__xludf.DUMMYFUNCTION("""COMPUTED_VALUE"""),"SUM")</f>
        <v>SUM</v>
      </c>
      <c r="AF291" t="b">
        <f>IFERROR(__xludf.DUMMYFUNCTION("""COMPUTED_VALUE"""),TRUE)</f>
        <v>1</v>
      </c>
      <c r="AG291" t="str">
        <f>IFERROR(__xludf.DUMMYFUNCTION("""COMPUTED_VALUE"""),"")</f>
        <v/>
      </c>
    </row>
    <row r="292">
      <c r="A292" t="str">
        <f>IFERROR(__xludf.DUMMYFUNCTION("""COMPUTED_VALUE"""),"integer")</f>
        <v>integer</v>
      </c>
      <c r="B292" t="str">
        <f>IFERROR(__xludf.DUMMYFUNCTION("""COMPUTED_VALUE"""),"TranspCosts")</f>
        <v>TranspCosts</v>
      </c>
      <c r="C292" t="str">
        <f>IFERROR(__xludf.DUMMYFUNCTION("""COMPUTED_VALUE"""),"6. Transport costs")</f>
        <v>6. Transport costs</v>
      </c>
      <c r="D292" t="str">
        <f>IFERROR(__xludf.DUMMYFUNCTION("""COMPUTED_VALUE"""),"")</f>
        <v/>
      </c>
      <c r="E292" t="str">
        <f>IFERROR(__xludf.DUMMYFUNCTION("""COMPUTED_VALUE"""),"")</f>
        <v/>
      </c>
      <c r="F292">
        <f>IFERROR(__xludf.DUMMYFUNCTION("""COMPUTED_VALUE"""),292.0)</f>
        <v>292</v>
      </c>
      <c r="G292" t="str">
        <f>IFERROR(__xludf.DUMMYFUNCTION("""COMPUTED_VALUE"""),"")</f>
        <v/>
      </c>
      <c r="H292">
        <f>IFERROR(__xludf.DUMMYFUNCTION("""COMPUTED_VALUE"""),11.0)</f>
        <v>11</v>
      </c>
      <c r="I292" t="str">
        <f>IFERROR(__xludf.DUMMYFUNCTION("""COMPUTED_VALUE"""),"")</f>
        <v/>
      </c>
      <c r="J292" t="str">
        <f>IFERROR(__xludf.DUMMYFUNCTION("""COMPUTED_VALUE"""),"w2")</f>
        <v>w2</v>
      </c>
      <c r="K292" t="b">
        <f>IFERROR(__xludf.DUMMYFUNCTION("""COMPUTED_VALUE"""),TRUE)</f>
        <v>1</v>
      </c>
      <c r="L292" s="61" t="str">
        <f>IFERROR(__xludf.DUMMYFUNCTION("""COMPUTED_VALUE"""),"")</f>
        <v/>
      </c>
      <c r="M292" s="61" t="str">
        <f>IFERROR(__xludf.DUMMYFUNCTION("""COMPUTED_VALUE"""),"")</f>
        <v/>
      </c>
      <c r="N292" s="15" t="str">
        <f>IFERROR(__xludf.DUMMYFUNCTION("""COMPUTED_VALUE"""),"")</f>
        <v/>
      </c>
      <c r="O292" t="str">
        <f>IFERROR(__xludf.DUMMYFUNCTION("""COMPUTED_VALUE"""),"")</f>
        <v/>
      </c>
      <c r="P292" t="str">
        <f>IFERROR(__xludf.DUMMYFUNCTION("""COMPUTED_VALUE"""),"")</f>
        <v/>
      </c>
      <c r="Q292" t="str">
        <f>IFERROR(__xludf.DUMMYFUNCTION("""COMPUTED_VALUE"""),"")</f>
        <v/>
      </c>
      <c r="R292" t="str">
        <f>IFERROR(__xludf.DUMMYFUNCTION("""COMPUTED_VALUE"""),"Enter a positive integer")</f>
        <v>Enter a positive integer</v>
      </c>
      <c r="S292" t="str">
        <f>IFERROR(__xludf.DUMMYFUNCTION("""COMPUTED_VALUE"""),".&gt;=0")</f>
        <v>.&gt;=0</v>
      </c>
      <c r="T292" t="str">
        <f>IFERROR(__xludf.DUMMYFUNCTION("""COMPUTED_VALUE"""),"")</f>
        <v/>
      </c>
      <c r="U292" t="str">
        <f>IFERROR(__xludf.DUMMYFUNCTION("""COMPUTED_VALUE"""),"")</f>
        <v/>
      </c>
      <c r="V292" t="str">
        <f>IFERROR(__xludf.DUMMYFUNCTION("""COMPUTED_VALUE"""),"")</f>
        <v/>
      </c>
      <c r="W292" t="str">
        <f>IFERROR(__xludf.DUMMYFUNCTION("""COMPUTED_VALUE"""),"")</f>
        <v/>
      </c>
      <c r="X292" t="str">
        <f>IFERROR(__xludf.DUMMYFUNCTION("""COMPUTED_VALUE"""),"transport_c")</f>
        <v>transport_c</v>
      </c>
      <c r="Y292" t="str">
        <f>IFERROR(__xludf.DUMMYFUNCTION("""COMPUTED_VALUE"""),"Yes")</f>
        <v>Yes</v>
      </c>
      <c r="Z292" t="str">
        <f>IFERROR(__xludf.DUMMYFUNCTION("""COMPUTED_VALUE"""),"")</f>
        <v/>
      </c>
      <c r="AA292" t="str">
        <f>IFERROR(__xludf.DUMMYFUNCTION("""COMPUTED_VALUE"""),"")</f>
        <v/>
      </c>
      <c r="AB292" t="str">
        <f>IFERROR(__xludf.DUMMYFUNCTION("""COMPUTED_VALUE"""),"")</f>
        <v/>
      </c>
      <c r="AC292" t="str">
        <f>IFERROR(__xludf.DUMMYFUNCTION("""COMPUTED_VALUE"""),"INTEGER_ZERO_OR_POSITIVE")</f>
        <v>INTEGER_ZERO_OR_POSITIVE</v>
      </c>
      <c r="AD292" t="str">
        <f>IFERROR(__xludf.DUMMYFUNCTION("""COMPUTED_VALUE"""),"INTEGER_ZERO_OR_POSITIVE")</f>
        <v>INTEGER_ZERO_OR_POSITIVE</v>
      </c>
      <c r="AE292" t="str">
        <f>IFERROR(__xludf.DUMMYFUNCTION("""COMPUTED_VALUE"""),"SUM")</f>
        <v>SUM</v>
      </c>
      <c r="AF292" t="b">
        <f>IFERROR(__xludf.DUMMYFUNCTION("""COMPUTED_VALUE"""),TRUE)</f>
        <v>1</v>
      </c>
      <c r="AG292" t="str">
        <f>IFERROR(__xludf.DUMMYFUNCTION("""COMPUTED_VALUE"""),"")</f>
        <v/>
      </c>
    </row>
    <row r="293">
      <c r="A293" t="str">
        <f>IFERROR(__xludf.DUMMYFUNCTION("""COMPUTED_VALUE"""),"integer")</f>
        <v>integer</v>
      </c>
      <c r="B293" t="str">
        <f>IFERROR(__xludf.DUMMYFUNCTION("""COMPUTED_VALUE"""),"SocialMarkt")</f>
        <v>SocialMarkt</v>
      </c>
      <c r="C293" t="str">
        <f>IFERROR(__xludf.DUMMYFUNCTION("""COMPUTED_VALUE"""),"7. Social marketing")</f>
        <v>7. Social marketing</v>
      </c>
      <c r="D293" t="str">
        <f>IFERROR(__xludf.DUMMYFUNCTION("""COMPUTED_VALUE"""),"")</f>
        <v/>
      </c>
      <c r="E293" t="str">
        <f>IFERROR(__xludf.DUMMYFUNCTION("""COMPUTED_VALUE"""),"")</f>
        <v/>
      </c>
      <c r="F293">
        <f>IFERROR(__xludf.DUMMYFUNCTION("""COMPUTED_VALUE"""),293.0)</f>
        <v>293</v>
      </c>
      <c r="G293" t="str">
        <f>IFERROR(__xludf.DUMMYFUNCTION("""COMPUTED_VALUE"""),"")</f>
        <v/>
      </c>
      <c r="H293">
        <f>IFERROR(__xludf.DUMMYFUNCTION("""COMPUTED_VALUE"""),11.0)</f>
        <v>11</v>
      </c>
      <c r="I293" t="str">
        <f>IFERROR(__xludf.DUMMYFUNCTION("""COMPUTED_VALUE"""),"")</f>
        <v/>
      </c>
      <c r="J293" t="str">
        <f>IFERROR(__xludf.DUMMYFUNCTION("""COMPUTED_VALUE"""),"w2")</f>
        <v>w2</v>
      </c>
      <c r="K293" t="b">
        <f>IFERROR(__xludf.DUMMYFUNCTION("""COMPUTED_VALUE"""),TRUE)</f>
        <v>1</v>
      </c>
      <c r="L293" s="61" t="str">
        <f>IFERROR(__xludf.DUMMYFUNCTION("""COMPUTED_VALUE"""),"")</f>
        <v/>
      </c>
      <c r="M293" s="61" t="str">
        <f>IFERROR(__xludf.DUMMYFUNCTION("""COMPUTED_VALUE"""),"")</f>
        <v/>
      </c>
      <c r="N293" s="15" t="str">
        <f>IFERROR(__xludf.DUMMYFUNCTION("""COMPUTED_VALUE"""),"")</f>
        <v/>
      </c>
      <c r="O293" t="str">
        <f>IFERROR(__xludf.DUMMYFUNCTION("""COMPUTED_VALUE"""),"")</f>
        <v/>
      </c>
      <c r="P293" t="str">
        <f>IFERROR(__xludf.DUMMYFUNCTION("""COMPUTED_VALUE"""),"")</f>
        <v/>
      </c>
      <c r="Q293" t="str">
        <f>IFERROR(__xludf.DUMMYFUNCTION("""COMPUTED_VALUE"""),"")</f>
        <v/>
      </c>
      <c r="R293" t="str">
        <f>IFERROR(__xludf.DUMMYFUNCTION("""COMPUTED_VALUE"""),"Enter a positive integer")</f>
        <v>Enter a positive integer</v>
      </c>
      <c r="S293" t="str">
        <f>IFERROR(__xludf.DUMMYFUNCTION("""COMPUTED_VALUE"""),".&gt;=0")</f>
        <v>.&gt;=0</v>
      </c>
      <c r="T293" t="str">
        <f>IFERROR(__xludf.DUMMYFUNCTION("""COMPUTED_VALUE"""),"")</f>
        <v/>
      </c>
      <c r="U293" t="str">
        <f>IFERROR(__xludf.DUMMYFUNCTION("""COMPUTED_VALUE"""),"")</f>
        <v/>
      </c>
      <c r="V293" t="str">
        <f>IFERROR(__xludf.DUMMYFUNCTION("""COMPUTED_VALUE"""),"")</f>
        <v/>
      </c>
      <c r="W293" t="str">
        <f>IFERROR(__xludf.DUMMYFUNCTION("""COMPUTED_VALUE"""),"")</f>
        <v/>
      </c>
      <c r="X293" t="str">
        <f>IFERROR(__xludf.DUMMYFUNCTION("""COMPUTED_VALUE"""),"social_mark")</f>
        <v>social_mark</v>
      </c>
      <c r="Y293" t="str">
        <f>IFERROR(__xludf.DUMMYFUNCTION("""COMPUTED_VALUE"""),"Yes")</f>
        <v>Yes</v>
      </c>
      <c r="Z293" t="str">
        <f>IFERROR(__xludf.DUMMYFUNCTION("""COMPUTED_VALUE"""),"")</f>
        <v/>
      </c>
      <c r="AA293" t="str">
        <f>IFERROR(__xludf.DUMMYFUNCTION("""COMPUTED_VALUE"""),"")</f>
        <v/>
      </c>
      <c r="AB293" t="str">
        <f>IFERROR(__xludf.DUMMYFUNCTION("""COMPUTED_VALUE"""),"")</f>
        <v/>
      </c>
      <c r="AC293" t="str">
        <f>IFERROR(__xludf.DUMMYFUNCTION("""COMPUTED_VALUE"""),"INTEGER_ZERO_OR_POSITIVE")</f>
        <v>INTEGER_ZERO_OR_POSITIVE</v>
      </c>
      <c r="AD293" t="str">
        <f>IFERROR(__xludf.DUMMYFUNCTION("""COMPUTED_VALUE"""),"INTEGER_ZERO_OR_POSITIVE")</f>
        <v>INTEGER_ZERO_OR_POSITIVE</v>
      </c>
      <c r="AE293" t="str">
        <f>IFERROR(__xludf.DUMMYFUNCTION("""COMPUTED_VALUE"""),"SUM")</f>
        <v>SUM</v>
      </c>
      <c r="AF293" t="b">
        <f>IFERROR(__xludf.DUMMYFUNCTION("""COMPUTED_VALUE"""),TRUE)</f>
        <v>1</v>
      </c>
      <c r="AG293" t="str">
        <f>IFERROR(__xludf.DUMMYFUNCTION("""COMPUTED_VALUE"""),"")</f>
        <v/>
      </c>
    </row>
    <row r="294">
      <c r="A294" t="str">
        <f>IFERROR(__xludf.DUMMYFUNCTION("""COMPUTED_VALUE"""),"integer")</f>
        <v>integer</v>
      </c>
      <c r="B294" t="str">
        <f>IFERROR(__xludf.DUMMYFUNCTION("""COMPUTED_VALUE"""),"InfrasRehab")</f>
        <v>InfrasRehab</v>
      </c>
      <c r="C294" t="str">
        <f>IFERROR(__xludf.DUMMYFUNCTION("""COMPUTED_VALUE"""),"8. Infrastructural rehabilitation")</f>
        <v>8. Infrastructural rehabilitation</v>
      </c>
      <c r="D294" t="str">
        <f>IFERROR(__xludf.DUMMYFUNCTION("""COMPUTED_VALUE"""),"")</f>
        <v/>
      </c>
      <c r="E294" t="str">
        <f>IFERROR(__xludf.DUMMYFUNCTION("""COMPUTED_VALUE"""),"")</f>
        <v/>
      </c>
      <c r="F294">
        <f>IFERROR(__xludf.DUMMYFUNCTION("""COMPUTED_VALUE"""),294.0)</f>
        <v>294</v>
      </c>
      <c r="G294" t="str">
        <f>IFERROR(__xludf.DUMMYFUNCTION("""COMPUTED_VALUE"""),"")</f>
        <v/>
      </c>
      <c r="H294">
        <f>IFERROR(__xludf.DUMMYFUNCTION("""COMPUTED_VALUE"""),11.0)</f>
        <v>11</v>
      </c>
      <c r="I294" t="str">
        <f>IFERROR(__xludf.DUMMYFUNCTION("""COMPUTED_VALUE"""),"")</f>
        <v/>
      </c>
      <c r="J294" t="str">
        <f>IFERROR(__xludf.DUMMYFUNCTION("""COMPUTED_VALUE"""),"w2")</f>
        <v>w2</v>
      </c>
      <c r="K294" t="b">
        <f>IFERROR(__xludf.DUMMYFUNCTION("""COMPUTED_VALUE"""),TRUE)</f>
        <v>1</v>
      </c>
      <c r="L294" s="61" t="str">
        <f>IFERROR(__xludf.DUMMYFUNCTION("""COMPUTED_VALUE"""),"")</f>
        <v/>
      </c>
      <c r="M294" s="61" t="str">
        <f>IFERROR(__xludf.DUMMYFUNCTION("""COMPUTED_VALUE"""),"")</f>
        <v/>
      </c>
      <c r="N294" s="15" t="str">
        <f>IFERROR(__xludf.DUMMYFUNCTION("""COMPUTED_VALUE"""),"")</f>
        <v/>
      </c>
      <c r="O294" t="str">
        <f>IFERROR(__xludf.DUMMYFUNCTION("""COMPUTED_VALUE"""),"")</f>
        <v/>
      </c>
      <c r="P294" t="str">
        <f>IFERROR(__xludf.DUMMYFUNCTION("""COMPUTED_VALUE"""),"")</f>
        <v/>
      </c>
      <c r="Q294" t="str">
        <f>IFERROR(__xludf.DUMMYFUNCTION("""COMPUTED_VALUE"""),"")</f>
        <v/>
      </c>
      <c r="R294" t="str">
        <f>IFERROR(__xludf.DUMMYFUNCTION("""COMPUTED_VALUE"""),"Enter a positive integer")</f>
        <v>Enter a positive integer</v>
      </c>
      <c r="S294" t="str">
        <f>IFERROR(__xludf.DUMMYFUNCTION("""COMPUTED_VALUE"""),".&gt;=0")</f>
        <v>.&gt;=0</v>
      </c>
      <c r="T294" t="str">
        <f>IFERROR(__xludf.DUMMYFUNCTION("""COMPUTED_VALUE"""),"")</f>
        <v/>
      </c>
      <c r="U294" t="str">
        <f>IFERROR(__xludf.DUMMYFUNCTION("""COMPUTED_VALUE"""),"")</f>
        <v/>
      </c>
      <c r="V294" t="str">
        <f>IFERROR(__xludf.DUMMYFUNCTION("""COMPUTED_VALUE"""),"")</f>
        <v/>
      </c>
      <c r="W294" t="str">
        <f>IFERROR(__xludf.DUMMYFUNCTION("""COMPUTED_VALUE"""),"")</f>
        <v/>
      </c>
      <c r="X294" t="str">
        <f>IFERROR(__xludf.DUMMYFUNCTION("""COMPUTED_VALUE"""),"infrastruct")</f>
        <v>infrastruct</v>
      </c>
      <c r="Y294" t="str">
        <f>IFERROR(__xludf.DUMMYFUNCTION("""COMPUTED_VALUE"""),"Yes")</f>
        <v>Yes</v>
      </c>
      <c r="Z294" t="str">
        <f>IFERROR(__xludf.DUMMYFUNCTION("""COMPUTED_VALUE"""),"")</f>
        <v/>
      </c>
      <c r="AA294" t="str">
        <f>IFERROR(__xludf.DUMMYFUNCTION("""COMPUTED_VALUE"""),"")</f>
        <v/>
      </c>
      <c r="AB294" t="str">
        <f>IFERROR(__xludf.DUMMYFUNCTION("""COMPUTED_VALUE"""),"")</f>
        <v/>
      </c>
      <c r="AC294" t="str">
        <f>IFERROR(__xludf.DUMMYFUNCTION("""COMPUTED_VALUE"""),"INTEGER_ZERO_OR_POSITIVE")</f>
        <v>INTEGER_ZERO_OR_POSITIVE</v>
      </c>
      <c r="AD294" t="str">
        <f>IFERROR(__xludf.DUMMYFUNCTION("""COMPUTED_VALUE"""),"INTEGER_ZERO_OR_POSITIVE")</f>
        <v>INTEGER_ZERO_OR_POSITIVE</v>
      </c>
      <c r="AE294" t="str">
        <f>IFERROR(__xludf.DUMMYFUNCTION("""COMPUTED_VALUE"""),"SUM")</f>
        <v>SUM</v>
      </c>
      <c r="AF294" t="b">
        <f>IFERROR(__xludf.DUMMYFUNCTION("""COMPUTED_VALUE"""),TRUE)</f>
        <v>1</v>
      </c>
      <c r="AG294" t="str">
        <f>IFERROR(__xludf.DUMMYFUNCTION("""COMPUTED_VALUE"""),"")</f>
        <v/>
      </c>
    </row>
    <row r="295">
      <c r="A295" t="str">
        <f>IFERROR(__xludf.DUMMYFUNCTION("""COMPUTED_VALUE"""),"integer")</f>
        <v>integer</v>
      </c>
      <c r="B295" t="str">
        <f>IFERROR(__xludf.DUMMYFUNCTION("""COMPUTED_VALUE"""),"EquipFurnit")</f>
        <v>EquipFurnit</v>
      </c>
      <c r="C295" t="str">
        <f>IFERROR(__xludf.DUMMYFUNCTION("""COMPUTED_VALUE"""),"9. Equipment and furniture")</f>
        <v>9. Equipment and furniture</v>
      </c>
      <c r="D295" t="str">
        <f>IFERROR(__xludf.DUMMYFUNCTION("""COMPUTED_VALUE"""),"")</f>
        <v/>
      </c>
      <c r="E295" t="str">
        <f>IFERROR(__xludf.DUMMYFUNCTION("""COMPUTED_VALUE"""),"")</f>
        <v/>
      </c>
      <c r="F295">
        <f>IFERROR(__xludf.DUMMYFUNCTION("""COMPUTED_VALUE"""),295.0)</f>
        <v>295</v>
      </c>
      <c r="G295" t="str">
        <f>IFERROR(__xludf.DUMMYFUNCTION("""COMPUTED_VALUE"""),"")</f>
        <v/>
      </c>
      <c r="H295">
        <f>IFERROR(__xludf.DUMMYFUNCTION("""COMPUTED_VALUE"""),11.0)</f>
        <v>11</v>
      </c>
      <c r="I295" t="str">
        <f>IFERROR(__xludf.DUMMYFUNCTION("""COMPUTED_VALUE"""),"")</f>
        <v/>
      </c>
      <c r="J295" t="str">
        <f>IFERROR(__xludf.DUMMYFUNCTION("""COMPUTED_VALUE"""),"w2")</f>
        <v>w2</v>
      </c>
      <c r="K295" t="b">
        <f>IFERROR(__xludf.DUMMYFUNCTION("""COMPUTED_VALUE"""),TRUE)</f>
        <v>1</v>
      </c>
      <c r="L295" s="61" t="str">
        <f>IFERROR(__xludf.DUMMYFUNCTION("""COMPUTED_VALUE"""),"")</f>
        <v/>
      </c>
      <c r="M295" s="61" t="str">
        <f>IFERROR(__xludf.DUMMYFUNCTION("""COMPUTED_VALUE"""),"")</f>
        <v/>
      </c>
      <c r="N295" s="15" t="str">
        <f>IFERROR(__xludf.DUMMYFUNCTION("""COMPUTED_VALUE"""),"")</f>
        <v/>
      </c>
      <c r="O295" t="str">
        <f>IFERROR(__xludf.DUMMYFUNCTION("""COMPUTED_VALUE"""),"")</f>
        <v/>
      </c>
      <c r="P295" t="str">
        <f>IFERROR(__xludf.DUMMYFUNCTION("""COMPUTED_VALUE"""),"")</f>
        <v/>
      </c>
      <c r="Q295" t="str">
        <f>IFERROR(__xludf.DUMMYFUNCTION("""COMPUTED_VALUE"""),"")</f>
        <v/>
      </c>
      <c r="R295" t="str">
        <f>IFERROR(__xludf.DUMMYFUNCTION("""COMPUTED_VALUE"""),"Enter a positive integer")</f>
        <v>Enter a positive integer</v>
      </c>
      <c r="S295" t="str">
        <f>IFERROR(__xludf.DUMMYFUNCTION("""COMPUTED_VALUE"""),".&gt;=0")</f>
        <v>.&gt;=0</v>
      </c>
      <c r="T295" t="str">
        <f>IFERROR(__xludf.DUMMYFUNCTION("""COMPUTED_VALUE"""),"")</f>
        <v/>
      </c>
      <c r="U295" t="str">
        <f>IFERROR(__xludf.DUMMYFUNCTION("""COMPUTED_VALUE"""),"")</f>
        <v/>
      </c>
      <c r="V295" t="str">
        <f>IFERROR(__xludf.DUMMYFUNCTION("""COMPUTED_VALUE"""),"")</f>
        <v/>
      </c>
      <c r="W295" t="str">
        <f>IFERROR(__xludf.DUMMYFUNCTION("""COMPUTED_VALUE"""),"")</f>
        <v/>
      </c>
      <c r="X295" t="str">
        <f>IFERROR(__xludf.DUMMYFUNCTION("""COMPUTED_VALUE"""),"equipment_a")</f>
        <v>equipment_a</v>
      </c>
      <c r="Y295" t="str">
        <f>IFERROR(__xludf.DUMMYFUNCTION("""COMPUTED_VALUE"""),"Yes")</f>
        <v>Yes</v>
      </c>
      <c r="Z295" t="str">
        <f>IFERROR(__xludf.DUMMYFUNCTION("""COMPUTED_VALUE"""),"")</f>
        <v/>
      </c>
      <c r="AA295" t="str">
        <f>IFERROR(__xludf.DUMMYFUNCTION("""COMPUTED_VALUE"""),"")</f>
        <v/>
      </c>
      <c r="AB295" t="str">
        <f>IFERROR(__xludf.DUMMYFUNCTION("""COMPUTED_VALUE"""),"")</f>
        <v/>
      </c>
      <c r="AC295" t="str">
        <f>IFERROR(__xludf.DUMMYFUNCTION("""COMPUTED_VALUE"""),"INTEGER_ZERO_OR_POSITIVE")</f>
        <v>INTEGER_ZERO_OR_POSITIVE</v>
      </c>
      <c r="AD295" t="str">
        <f>IFERROR(__xludf.DUMMYFUNCTION("""COMPUTED_VALUE"""),"INTEGER_ZERO_OR_POSITIVE")</f>
        <v>INTEGER_ZERO_OR_POSITIVE</v>
      </c>
      <c r="AE295" t="str">
        <f>IFERROR(__xludf.DUMMYFUNCTION("""COMPUTED_VALUE"""),"SUM")</f>
        <v>SUM</v>
      </c>
      <c r="AF295" t="b">
        <f>IFERROR(__xludf.DUMMYFUNCTION("""COMPUTED_VALUE"""),TRUE)</f>
        <v>1</v>
      </c>
      <c r="AG295" t="str">
        <f>IFERROR(__xludf.DUMMYFUNCTION("""COMPUTED_VALUE"""),"")</f>
        <v/>
      </c>
    </row>
    <row r="296">
      <c r="A296" t="str">
        <f>IFERROR(__xludf.DUMMYFUNCTION("""COMPUTED_VALUE"""),"integer")</f>
        <v>integer</v>
      </c>
      <c r="B296" t="str">
        <f>IFERROR(__xludf.DUMMYFUNCTION("""COMPUTED_VALUE"""),"CostIndigen")</f>
        <v>CostIndigen</v>
      </c>
      <c r="C296" t="str">
        <f>IFERROR(__xludf.DUMMYFUNCTION("""COMPUTED_VALUE"""),"10. Costs for indigent patients")</f>
        <v>10. Costs for indigent patients</v>
      </c>
      <c r="D296" t="str">
        <f>IFERROR(__xludf.DUMMYFUNCTION("""COMPUTED_VALUE"""),"")</f>
        <v/>
      </c>
      <c r="E296" t="str">
        <f>IFERROR(__xludf.DUMMYFUNCTION("""COMPUTED_VALUE"""),"")</f>
        <v/>
      </c>
      <c r="F296">
        <f>IFERROR(__xludf.DUMMYFUNCTION("""COMPUTED_VALUE"""),296.0)</f>
        <v>296</v>
      </c>
      <c r="G296" t="str">
        <f>IFERROR(__xludf.DUMMYFUNCTION("""COMPUTED_VALUE"""),"")</f>
        <v/>
      </c>
      <c r="H296">
        <f>IFERROR(__xludf.DUMMYFUNCTION("""COMPUTED_VALUE"""),11.0)</f>
        <v>11</v>
      </c>
      <c r="I296" t="str">
        <f>IFERROR(__xludf.DUMMYFUNCTION("""COMPUTED_VALUE"""),"")</f>
        <v/>
      </c>
      <c r="J296" t="str">
        <f>IFERROR(__xludf.DUMMYFUNCTION("""COMPUTED_VALUE"""),"w2")</f>
        <v>w2</v>
      </c>
      <c r="K296" t="b">
        <f>IFERROR(__xludf.DUMMYFUNCTION("""COMPUTED_VALUE"""),TRUE)</f>
        <v>1</v>
      </c>
      <c r="L296" s="61" t="str">
        <f>IFERROR(__xludf.DUMMYFUNCTION("""COMPUTED_VALUE"""),"")</f>
        <v/>
      </c>
      <c r="M296" s="61" t="str">
        <f>IFERROR(__xludf.DUMMYFUNCTION("""COMPUTED_VALUE"""),"")</f>
        <v/>
      </c>
      <c r="N296" s="15" t="str">
        <f>IFERROR(__xludf.DUMMYFUNCTION("""COMPUTED_VALUE"""),"")</f>
        <v/>
      </c>
      <c r="O296" t="str">
        <f>IFERROR(__xludf.DUMMYFUNCTION("""COMPUTED_VALUE"""),"")</f>
        <v/>
      </c>
      <c r="P296" t="str">
        <f>IFERROR(__xludf.DUMMYFUNCTION("""COMPUTED_VALUE"""),"")</f>
        <v/>
      </c>
      <c r="Q296" t="str">
        <f>IFERROR(__xludf.DUMMYFUNCTION("""COMPUTED_VALUE"""),"")</f>
        <v/>
      </c>
      <c r="R296" t="str">
        <f>IFERROR(__xludf.DUMMYFUNCTION("""COMPUTED_VALUE"""),"Enter a positive integer")</f>
        <v>Enter a positive integer</v>
      </c>
      <c r="S296" t="str">
        <f>IFERROR(__xludf.DUMMYFUNCTION("""COMPUTED_VALUE"""),".&gt;=0")</f>
        <v>.&gt;=0</v>
      </c>
      <c r="T296" t="str">
        <f>IFERROR(__xludf.DUMMYFUNCTION("""COMPUTED_VALUE"""),"")</f>
        <v/>
      </c>
      <c r="U296" t="str">
        <f>IFERROR(__xludf.DUMMYFUNCTION("""COMPUTED_VALUE"""),"")</f>
        <v/>
      </c>
      <c r="V296" t="str">
        <f>IFERROR(__xludf.DUMMYFUNCTION("""COMPUTED_VALUE"""),"")</f>
        <v/>
      </c>
      <c r="W296" t="str">
        <f>IFERROR(__xludf.DUMMYFUNCTION("""COMPUTED_VALUE"""),"")</f>
        <v/>
      </c>
      <c r="X296" t="str">
        <f>IFERROR(__xludf.DUMMYFUNCTION("""COMPUTED_VALUE"""),"costs_for_i")</f>
        <v>costs_for_i</v>
      </c>
      <c r="Y296" t="str">
        <f>IFERROR(__xludf.DUMMYFUNCTION("""COMPUTED_VALUE"""),"Yes")</f>
        <v>Yes</v>
      </c>
      <c r="Z296" t="str">
        <f>IFERROR(__xludf.DUMMYFUNCTION("""COMPUTED_VALUE"""),"")</f>
        <v/>
      </c>
      <c r="AA296" t="str">
        <f>IFERROR(__xludf.DUMMYFUNCTION("""COMPUTED_VALUE"""),"")</f>
        <v/>
      </c>
      <c r="AB296" t="str">
        <f>IFERROR(__xludf.DUMMYFUNCTION("""COMPUTED_VALUE"""),"")</f>
        <v/>
      </c>
      <c r="AC296" t="str">
        <f>IFERROR(__xludf.DUMMYFUNCTION("""COMPUTED_VALUE"""),"INTEGER_ZERO_OR_POSITIVE")</f>
        <v>INTEGER_ZERO_OR_POSITIVE</v>
      </c>
      <c r="AD296" t="str">
        <f>IFERROR(__xludf.DUMMYFUNCTION("""COMPUTED_VALUE"""),"INTEGER_ZERO_OR_POSITIVE")</f>
        <v>INTEGER_ZERO_OR_POSITIVE</v>
      </c>
      <c r="AE296" t="str">
        <f>IFERROR(__xludf.DUMMYFUNCTION("""COMPUTED_VALUE"""),"SUM")</f>
        <v>SUM</v>
      </c>
      <c r="AF296" t="b">
        <f>IFERROR(__xludf.DUMMYFUNCTION("""COMPUTED_VALUE"""),TRUE)</f>
        <v>1</v>
      </c>
      <c r="AG296" t="str">
        <f>IFERROR(__xludf.DUMMYFUNCTION("""COMPUTED_VALUE"""),"")</f>
        <v/>
      </c>
    </row>
    <row r="297">
      <c r="A297" t="str">
        <f>IFERROR(__xludf.DUMMYFUNCTION("""COMPUTED_VALUE"""),"integer")</f>
        <v>integer</v>
      </c>
      <c r="B297" t="str">
        <f>IFERROR(__xludf.DUMMYFUNCTION("""COMPUTED_VALUE"""),"OtherExpens")</f>
        <v>OtherExpens</v>
      </c>
      <c r="C297" t="str">
        <f>IFERROR(__xludf.DUMMYFUNCTION("""COMPUTED_VALUE"""),"11. Other (trainings, etc)")</f>
        <v>11. Other (trainings, etc)</v>
      </c>
      <c r="D297" t="str">
        <f>IFERROR(__xludf.DUMMYFUNCTION("""COMPUTED_VALUE"""),"")</f>
        <v/>
      </c>
      <c r="E297" t="str">
        <f>IFERROR(__xludf.DUMMYFUNCTION("""COMPUTED_VALUE"""),"")</f>
        <v/>
      </c>
      <c r="F297">
        <f>IFERROR(__xludf.DUMMYFUNCTION("""COMPUTED_VALUE"""),297.0)</f>
        <v>297</v>
      </c>
      <c r="G297" t="str">
        <f>IFERROR(__xludf.DUMMYFUNCTION("""COMPUTED_VALUE"""),"")</f>
        <v/>
      </c>
      <c r="H297">
        <f>IFERROR(__xludf.DUMMYFUNCTION("""COMPUTED_VALUE"""),11.0)</f>
        <v>11</v>
      </c>
      <c r="I297" t="str">
        <f>IFERROR(__xludf.DUMMYFUNCTION("""COMPUTED_VALUE"""),"")</f>
        <v/>
      </c>
      <c r="J297" t="str">
        <f>IFERROR(__xludf.DUMMYFUNCTION("""COMPUTED_VALUE"""),"w2")</f>
        <v>w2</v>
      </c>
      <c r="K297" t="b">
        <f>IFERROR(__xludf.DUMMYFUNCTION("""COMPUTED_VALUE"""),TRUE)</f>
        <v>1</v>
      </c>
      <c r="L297" s="61" t="str">
        <f>IFERROR(__xludf.DUMMYFUNCTION("""COMPUTED_VALUE"""),"")</f>
        <v/>
      </c>
      <c r="M297" s="61" t="str">
        <f>IFERROR(__xludf.DUMMYFUNCTION("""COMPUTED_VALUE"""),"")</f>
        <v/>
      </c>
      <c r="N297" s="15" t="str">
        <f>IFERROR(__xludf.DUMMYFUNCTION("""COMPUTED_VALUE"""),"")</f>
        <v/>
      </c>
      <c r="O297" t="str">
        <f>IFERROR(__xludf.DUMMYFUNCTION("""COMPUTED_VALUE"""),"")</f>
        <v/>
      </c>
      <c r="P297" t="str">
        <f>IFERROR(__xludf.DUMMYFUNCTION("""COMPUTED_VALUE"""),"")</f>
        <v/>
      </c>
      <c r="Q297" t="str">
        <f>IFERROR(__xludf.DUMMYFUNCTION("""COMPUTED_VALUE"""),"")</f>
        <v/>
      </c>
      <c r="R297" t="str">
        <f>IFERROR(__xludf.DUMMYFUNCTION("""COMPUTED_VALUE"""),"Enter a positive integer")</f>
        <v>Enter a positive integer</v>
      </c>
      <c r="S297" t="str">
        <f>IFERROR(__xludf.DUMMYFUNCTION("""COMPUTED_VALUE"""),".&gt;=0")</f>
        <v>.&gt;=0</v>
      </c>
      <c r="T297" t="str">
        <f>IFERROR(__xludf.DUMMYFUNCTION("""COMPUTED_VALUE"""),"")</f>
        <v/>
      </c>
      <c r="U297" t="str">
        <f>IFERROR(__xludf.DUMMYFUNCTION("""COMPUTED_VALUE"""),"")</f>
        <v/>
      </c>
      <c r="V297" t="str">
        <f>IFERROR(__xludf.DUMMYFUNCTION("""COMPUTED_VALUE"""),"")</f>
        <v/>
      </c>
      <c r="W297" t="str">
        <f>IFERROR(__xludf.DUMMYFUNCTION("""COMPUTED_VALUE"""),"")</f>
        <v/>
      </c>
      <c r="X297" t="str">
        <f>IFERROR(__xludf.DUMMYFUNCTION("""COMPUTED_VALUE"""),"other_train")</f>
        <v>other_train</v>
      </c>
      <c r="Y297" t="str">
        <f>IFERROR(__xludf.DUMMYFUNCTION("""COMPUTED_VALUE"""),"Yes")</f>
        <v>Yes</v>
      </c>
      <c r="Z297" t="str">
        <f>IFERROR(__xludf.DUMMYFUNCTION("""COMPUTED_VALUE"""),"")</f>
        <v/>
      </c>
      <c r="AA297" t="str">
        <f>IFERROR(__xludf.DUMMYFUNCTION("""COMPUTED_VALUE"""),"")</f>
        <v/>
      </c>
      <c r="AB297" t="str">
        <f>IFERROR(__xludf.DUMMYFUNCTION("""COMPUTED_VALUE"""),"")</f>
        <v/>
      </c>
      <c r="AC297" t="str">
        <f>IFERROR(__xludf.DUMMYFUNCTION("""COMPUTED_VALUE"""),"INTEGER_ZERO_OR_POSITIVE")</f>
        <v>INTEGER_ZERO_OR_POSITIVE</v>
      </c>
      <c r="AD297" t="str">
        <f>IFERROR(__xludf.DUMMYFUNCTION("""COMPUTED_VALUE"""),"INTEGER_ZERO_OR_POSITIVE")</f>
        <v>INTEGER_ZERO_OR_POSITIVE</v>
      </c>
      <c r="AE297" t="str">
        <f>IFERROR(__xludf.DUMMYFUNCTION("""COMPUTED_VALUE"""),"SUM")</f>
        <v>SUM</v>
      </c>
      <c r="AF297" t="b">
        <f>IFERROR(__xludf.DUMMYFUNCTION("""COMPUTED_VALUE"""),TRUE)</f>
        <v>1</v>
      </c>
      <c r="AG297" t="str">
        <f>IFERROR(__xludf.DUMMYFUNCTION("""COMPUTED_VALUE"""),"")</f>
        <v/>
      </c>
    </row>
    <row r="298">
      <c r="A298" t="str">
        <f>IFERROR(__xludf.DUMMYFUNCTION("""COMPUTED_VALUE"""),"calculate")</f>
        <v>calculate</v>
      </c>
      <c r="B298" t="str">
        <f>IFERROR(__xludf.DUMMYFUNCTION("""COMPUTED_VALUE"""),"TotalExpens")</f>
        <v>TotalExpens</v>
      </c>
      <c r="C298" t="str">
        <f>IFERROR(__xludf.DUMMYFUNCTION("""COMPUTED_VALUE"""),"Total expenses")</f>
        <v>Total expenses</v>
      </c>
      <c r="D298" t="str">
        <f>IFERROR(__xludf.DUMMYFUNCTION("""COMPUTED_VALUE"""),"")</f>
        <v/>
      </c>
      <c r="E298" t="str">
        <f>IFERROR(__xludf.DUMMYFUNCTION("""COMPUTED_VALUE"""),"")</f>
        <v/>
      </c>
      <c r="F298">
        <f>IFERROR(__xludf.DUMMYFUNCTION("""COMPUTED_VALUE"""),298.0)</f>
        <v>298</v>
      </c>
      <c r="G298" t="str">
        <f>IFERROR(__xludf.DUMMYFUNCTION("""COMPUTED_VALUE"""),"")</f>
        <v/>
      </c>
      <c r="H298">
        <f>IFERROR(__xludf.DUMMYFUNCTION("""COMPUTED_VALUE"""),11.0)</f>
        <v>11</v>
      </c>
      <c r="I298" t="str">
        <f>IFERROR(__xludf.DUMMYFUNCTION("""COMPUTED_VALUE"""),"")</f>
        <v/>
      </c>
      <c r="J298" t="str">
        <f>IFERROR(__xludf.DUMMYFUNCTION("""COMPUTED_VALUE"""),"")</f>
        <v/>
      </c>
      <c r="K298" t="str">
        <f>IFERROR(__xludf.DUMMYFUNCTION("""COMPUTED_VALUE"""),"")</f>
        <v/>
      </c>
      <c r="L298" s="61" t="str">
        <f>IFERROR(__xludf.DUMMYFUNCTION("""COMPUTED_VALUE"""),"")</f>
        <v/>
      </c>
      <c r="M298" s="61" t="str">
        <f>IFERROR(__xludf.DUMMYFUNCTION("""COMPUTED_VALUE"""),"")</f>
        <v/>
      </c>
      <c r="N298" s="15" t="str">
        <f>IFERROR(__xludf.DUMMYFUNCTION("""COMPUTED_VALUE"""),"")</f>
        <v/>
      </c>
      <c r="O298" t="str">
        <f>IFERROR(__xludf.DUMMYFUNCTION("""COMPUTED_VALUE"""),"")</f>
        <v/>
      </c>
      <c r="P298" t="str">
        <f>IFERROR(__xludf.DUMMYFUNCTION("""COMPUTED_VALUE"""),"${SalariesExp} + ${PerfBonusee} + ${DrugMedCons} + ${SubsContrac} + ${CleanCosts0} + ${TranspCosts} + ${SocialMarkt} + ${InfrasRehab} + ${EquipFurnit} + ${CostIndigen} + ${OtherExpens}")</f>
        <v>${SalariesExp} + ${PerfBonusee} + ${DrugMedCons} + ${SubsContrac} + ${CleanCosts0} + ${TranspCosts} + ${SocialMarkt} + ${InfrasRehab} + ${EquipFurnit} + ${CostIndigen} + ${OtherExpens}</v>
      </c>
      <c r="Q298" t="str">
        <f>IFERROR(__xludf.DUMMYFUNCTION("""COMPUTED_VALUE"""),"")</f>
        <v/>
      </c>
      <c r="R298" t="str">
        <f>IFERROR(__xludf.DUMMYFUNCTION("""COMPUTED_VALUE"""),"")</f>
        <v/>
      </c>
      <c r="S298" t="str">
        <f>IFERROR(__xludf.DUMMYFUNCTION("""COMPUTED_VALUE"""),"")</f>
        <v/>
      </c>
      <c r="T298" t="str">
        <f>IFERROR(__xludf.DUMMYFUNCTION("""COMPUTED_VALUE"""),"")</f>
        <v/>
      </c>
      <c r="U298" t="str">
        <f>IFERROR(__xludf.DUMMYFUNCTION("""COMPUTED_VALUE"""),"")</f>
        <v/>
      </c>
      <c r="V298" t="str">
        <f>IFERROR(__xludf.DUMMYFUNCTION("""COMPUTED_VALUE"""),"")</f>
        <v/>
      </c>
      <c r="W298" t="str">
        <f>IFERROR(__xludf.DUMMYFUNCTION("""COMPUTED_VALUE"""),"")</f>
        <v/>
      </c>
      <c r="X298" t="str">
        <f>IFERROR(__xludf.DUMMYFUNCTION("""COMPUTED_VALUE"""),"total_expen")</f>
        <v>total_expen</v>
      </c>
      <c r="Y298" t="str">
        <f>IFERROR(__xludf.DUMMYFUNCTION("""COMPUTED_VALUE"""),"Yes")</f>
        <v>Yes</v>
      </c>
      <c r="Z298" t="str">
        <f>IFERROR(__xludf.DUMMYFUNCTION("""COMPUTED_VALUE"""),"")</f>
        <v/>
      </c>
      <c r="AA298" t="str">
        <f>IFERROR(__xludf.DUMMYFUNCTION("""COMPUTED_VALUE"""),"")</f>
        <v/>
      </c>
      <c r="AB298" t="str">
        <f>IFERROR(__xludf.DUMMYFUNCTION("""COMPUTED_VALUE"""),"")</f>
        <v/>
      </c>
      <c r="AC298" t="str">
        <f>IFERROR(__xludf.DUMMYFUNCTION("""COMPUTED_VALUE"""),"NUMBER")</f>
        <v>NUMBER</v>
      </c>
      <c r="AD298" t="str">
        <f>IFERROR(__xludf.DUMMYFUNCTION("""COMPUTED_VALUE"""),"NUMBER")</f>
        <v>NUMBER</v>
      </c>
      <c r="AE298" t="str">
        <f>IFERROR(__xludf.DUMMYFUNCTION("""COMPUTED_VALUE"""),"SUM")</f>
        <v>SUM</v>
      </c>
      <c r="AF298" t="b">
        <f>IFERROR(__xludf.DUMMYFUNCTION("""COMPUTED_VALUE"""),TRUE)</f>
        <v>1</v>
      </c>
      <c r="AG298" t="str">
        <f>IFERROR(__xludf.DUMMYFUNCTION("""COMPUTED_VALUE"""),"")</f>
        <v/>
      </c>
    </row>
    <row r="299">
      <c r="A299" t="str">
        <f>IFERROR(__xludf.DUMMYFUNCTION("""COMPUTED_VALUE"""),"calculate")</f>
        <v>calculate</v>
      </c>
      <c r="B299" t="str">
        <f>IFERROR(__xludf.DUMMYFUNCTION("""COMPUTED_VALUE"""),"NetChngCash")</f>
        <v>NetChngCash</v>
      </c>
      <c r="C299" t="str">
        <f>IFERROR(__xludf.DUMMYFUNCTION("""COMPUTED_VALUE"""),"Total net change cash")</f>
        <v>Total net change cash</v>
      </c>
      <c r="D299" t="str">
        <f>IFERROR(__xludf.DUMMYFUNCTION("""COMPUTED_VALUE"""),"")</f>
        <v/>
      </c>
      <c r="E299" t="str">
        <f>IFERROR(__xludf.DUMMYFUNCTION("""COMPUTED_VALUE"""),"")</f>
        <v/>
      </c>
      <c r="F299">
        <f>IFERROR(__xludf.DUMMYFUNCTION("""COMPUTED_VALUE"""),299.0)</f>
        <v>299</v>
      </c>
      <c r="G299" t="str">
        <f>IFERROR(__xludf.DUMMYFUNCTION("""COMPUTED_VALUE"""),"")</f>
        <v/>
      </c>
      <c r="H299">
        <f>IFERROR(__xludf.DUMMYFUNCTION("""COMPUTED_VALUE"""),11.0)</f>
        <v>11</v>
      </c>
      <c r="I299" t="str">
        <f>IFERROR(__xludf.DUMMYFUNCTION("""COMPUTED_VALUE"""),"")</f>
        <v/>
      </c>
      <c r="J299" t="str">
        <f>IFERROR(__xludf.DUMMYFUNCTION("""COMPUTED_VALUE"""),"")</f>
        <v/>
      </c>
      <c r="K299" t="str">
        <f>IFERROR(__xludf.DUMMYFUNCTION("""COMPUTED_VALUE"""),"")</f>
        <v/>
      </c>
      <c r="L299" s="61" t="str">
        <f>IFERROR(__xludf.DUMMYFUNCTION("""COMPUTED_VALUE"""),"")</f>
        <v/>
      </c>
      <c r="M299" s="61" t="str">
        <f>IFERROR(__xludf.DUMMYFUNCTION("""COMPUTED_VALUE"""),"")</f>
        <v/>
      </c>
      <c r="N299" s="15" t="str">
        <f>IFERROR(__xludf.DUMMYFUNCTION("""COMPUTED_VALUE"""),"")</f>
        <v/>
      </c>
      <c r="O299" t="str">
        <f>IFERROR(__xludf.DUMMYFUNCTION("""COMPUTED_VALUE"""),"")</f>
        <v/>
      </c>
      <c r="P299" t="str">
        <f>IFERROR(__xludf.DUMMYFUNCTION("""COMPUTED_VALUE"""),"${TotalFinanc} - ${TotalExpens}")</f>
        <v>${TotalFinanc} - ${TotalExpens}</v>
      </c>
      <c r="Q299" t="str">
        <f>IFERROR(__xludf.DUMMYFUNCTION("""COMPUTED_VALUE"""),"")</f>
        <v/>
      </c>
      <c r="R299" t="str">
        <f>IFERROR(__xludf.DUMMYFUNCTION("""COMPUTED_VALUE"""),"")</f>
        <v/>
      </c>
      <c r="S299" t="str">
        <f>IFERROR(__xludf.DUMMYFUNCTION("""COMPUTED_VALUE"""),"")</f>
        <v/>
      </c>
      <c r="T299" t="str">
        <f>IFERROR(__xludf.DUMMYFUNCTION("""COMPUTED_VALUE"""),"")</f>
        <v/>
      </c>
      <c r="U299" t="str">
        <f>IFERROR(__xludf.DUMMYFUNCTION("""COMPUTED_VALUE"""),"")</f>
        <v/>
      </c>
      <c r="V299" t="str">
        <f>IFERROR(__xludf.DUMMYFUNCTION("""COMPUTED_VALUE"""),"")</f>
        <v/>
      </c>
      <c r="W299" t="str">
        <f>IFERROR(__xludf.DUMMYFUNCTION("""COMPUTED_VALUE"""),"")</f>
        <v/>
      </c>
      <c r="X299" t="str">
        <f>IFERROR(__xludf.DUMMYFUNCTION("""COMPUTED_VALUE"""),"total_net_c")</f>
        <v>total_net_c</v>
      </c>
      <c r="Y299" t="str">
        <f>IFERROR(__xludf.DUMMYFUNCTION("""COMPUTED_VALUE"""),"Yes")</f>
        <v>Yes</v>
      </c>
      <c r="Z299" t="str">
        <f>IFERROR(__xludf.DUMMYFUNCTION("""COMPUTED_VALUE"""),"")</f>
        <v/>
      </c>
      <c r="AA299" t="str">
        <f>IFERROR(__xludf.DUMMYFUNCTION("""COMPUTED_VALUE"""),"")</f>
        <v/>
      </c>
      <c r="AB299" t="str">
        <f>IFERROR(__xludf.DUMMYFUNCTION("""COMPUTED_VALUE"""),"")</f>
        <v/>
      </c>
      <c r="AC299" t="str">
        <f>IFERROR(__xludf.DUMMYFUNCTION("""COMPUTED_VALUE"""),"NUMBER")</f>
        <v>NUMBER</v>
      </c>
      <c r="AD299" t="str">
        <f>IFERROR(__xludf.DUMMYFUNCTION("""COMPUTED_VALUE"""),"NUMBER")</f>
        <v>NUMBER</v>
      </c>
      <c r="AE299" t="str">
        <f>IFERROR(__xludf.DUMMYFUNCTION("""COMPUTED_VALUE"""),"SUM")</f>
        <v>SUM</v>
      </c>
      <c r="AF299" t="b">
        <f>IFERROR(__xludf.DUMMYFUNCTION("""COMPUTED_VALUE"""),TRUE)</f>
        <v>1</v>
      </c>
      <c r="AG299" t="str">
        <f>IFERROR(__xludf.DUMMYFUNCTION("""COMPUTED_VALUE"""),"")</f>
        <v/>
      </c>
    </row>
    <row r="300">
      <c r="A300" t="str">
        <f>IFERROR(__xludf.DUMMYFUNCTION("""COMPUTED_VALUE"""),"end_group")</f>
        <v>end_group</v>
      </c>
      <c r="B300" t="str">
        <f>IFERROR(__xludf.DUMMYFUNCTION("""COMPUTED_VALUE"""),"")</f>
        <v/>
      </c>
      <c r="C300" t="str">
        <f>IFERROR(__xludf.DUMMYFUNCTION("""COMPUTED_VALUE"""),"")</f>
        <v/>
      </c>
      <c r="D300" t="str">
        <f>IFERROR(__xludf.DUMMYFUNCTION("""COMPUTED_VALUE"""),"")</f>
        <v/>
      </c>
      <c r="E300" t="str">
        <f>IFERROR(__xludf.DUMMYFUNCTION("""COMPUTED_VALUE"""),"")</f>
        <v/>
      </c>
      <c r="F300">
        <f>IFERROR(__xludf.DUMMYFUNCTION("""COMPUTED_VALUE"""),300.0)</f>
        <v>300</v>
      </c>
      <c r="G300" t="str">
        <f>IFERROR(__xludf.DUMMYFUNCTION("""COMPUTED_VALUE"""),"")</f>
        <v/>
      </c>
      <c r="H300" t="str">
        <f>IFERROR(__xludf.DUMMYFUNCTION("""COMPUTED_VALUE"""),"")</f>
        <v/>
      </c>
      <c r="I300" t="str">
        <f>IFERROR(__xludf.DUMMYFUNCTION("""COMPUTED_VALUE"""),"")</f>
        <v/>
      </c>
      <c r="J300" t="str">
        <f>IFERROR(__xludf.DUMMYFUNCTION("""COMPUTED_VALUE"""),"")</f>
        <v/>
      </c>
      <c r="K300" t="str">
        <f>IFERROR(__xludf.DUMMYFUNCTION("""COMPUTED_VALUE"""),"")</f>
        <v/>
      </c>
      <c r="L300" s="61" t="str">
        <f>IFERROR(__xludf.DUMMYFUNCTION("""COMPUTED_VALUE"""),"")</f>
        <v/>
      </c>
      <c r="M300" s="61" t="str">
        <f>IFERROR(__xludf.DUMMYFUNCTION("""COMPUTED_VALUE"""),"")</f>
        <v/>
      </c>
      <c r="N300" s="15" t="str">
        <f>IFERROR(__xludf.DUMMYFUNCTION("""COMPUTED_VALUE"""),"")</f>
        <v/>
      </c>
      <c r="O300" t="str">
        <f>IFERROR(__xludf.DUMMYFUNCTION("""COMPUTED_VALUE"""),"")</f>
        <v/>
      </c>
      <c r="P300" t="str">
        <f>IFERROR(__xludf.DUMMYFUNCTION("""COMPUTED_VALUE"""),"")</f>
        <v/>
      </c>
      <c r="Q300" t="str">
        <f>IFERROR(__xludf.DUMMYFUNCTION("""COMPUTED_VALUE"""),"")</f>
        <v/>
      </c>
      <c r="R300" t="str">
        <f>IFERROR(__xludf.DUMMYFUNCTION("""COMPUTED_VALUE"""),"")</f>
        <v/>
      </c>
      <c r="S300" t="str">
        <f>IFERROR(__xludf.DUMMYFUNCTION("""COMPUTED_VALUE"""),"")</f>
        <v/>
      </c>
      <c r="T300" t="str">
        <f>IFERROR(__xludf.DUMMYFUNCTION("""COMPUTED_VALUE"""),"")</f>
        <v/>
      </c>
      <c r="U300" t="str">
        <f>IFERROR(__xludf.DUMMYFUNCTION("""COMPUTED_VALUE"""),"")</f>
        <v/>
      </c>
      <c r="V300" t="str">
        <f>IFERROR(__xludf.DUMMYFUNCTION("""COMPUTED_VALUE"""),"")</f>
        <v/>
      </c>
      <c r="W300" t="str">
        <f>IFERROR(__xludf.DUMMYFUNCTION("""COMPUTED_VALUE"""),"")</f>
        <v/>
      </c>
      <c r="X300" t="str">
        <f>IFERROR(__xludf.DUMMYFUNCTION("""COMPUTED_VALUE"""),"")</f>
        <v/>
      </c>
      <c r="Y300" t="str">
        <f>IFERROR(__xludf.DUMMYFUNCTION("""COMPUTED_VALUE"""),"No")</f>
        <v>No</v>
      </c>
      <c r="Z300" t="str">
        <f>IFERROR(__xludf.DUMMYFUNCTION("""COMPUTED_VALUE"""),"")</f>
        <v/>
      </c>
      <c r="AA300" t="str">
        <f>IFERROR(__xludf.DUMMYFUNCTION("""COMPUTED_VALUE"""),"")</f>
        <v/>
      </c>
      <c r="AB300" t="str">
        <f>IFERROR(__xludf.DUMMYFUNCTION("""COMPUTED_VALUE"""),"")</f>
        <v/>
      </c>
      <c r="AC300" t="str">
        <f>IFERROR(__xludf.DUMMYFUNCTION("""COMPUTED_VALUE"""),"")</f>
        <v/>
      </c>
      <c r="AD300" t="str">
        <f>IFERROR(__xludf.DUMMYFUNCTION("""COMPUTED_VALUE"""),"")</f>
        <v/>
      </c>
      <c r="AE300" t="str">
        <f>IFERROR(__xludf.DUMMYFUNCTION("""COMPUTED_VALUE"""),"")</f>
        <v/>
      </c>
      <c r="AF300" t="str">
        <f>IFERROR(__xludf.DUMMYFUNCTION("""COMPUTED_VALUE"""),"")</f>
        <v/>
      </c>
      <c r="AG300" t="str">
        <f>IFERROR(__xludf.DUMMYFUNCTION("""COMPUTED_VALUE"""),"")</f>
        <v/>
      </c>
    </row>
    <row r="301">
      <c r="A301" t="str">
        <f>IFERROR(__xludf.DUMMYFUNCTION("""COMPUTED_VALUE"""),"begin_group")</f>
        <v>begin_group</v>
      </c>
      <c r="B301" t="str">
        <f>IFERROR(__xludf.DUMMYFUNCTION("""COMPUTED_VALUE"""),"OpenCashBal")</f>
        <v>OpenCashBal</v>
      </c>
      <c r="C301" t="str">
        <f>IFERROR(__xludf.DUMMYFUNCTION("""COMPUTED_VALUE"""),"Section 18 Opening Cash Balances for Quarter")</f>
        <v>Section 18 Opening Cash Balances for Quarter</v>
      </c>
      <c r="D301" t="str">
        <f>IFERROR(__xludf.DUMMYFUNCTION("""COMPUTED_VALUE"""),"")</f>
        <v/>
      </c>
      <c r="E301" t="str">
        <f>IFERROR(__xludf.DUMMYFUNCTION("""COMPUTED_VALUE"""),"")</f>
        <v/>
      </c>
      <c r="F301">
        <f>IFERROR(__xludf.DUMMYFUNCTION("""COMPUTED_VALUE"""),301.0)</f>
        <v>301</v>
      </c>
      <c r="G301" t="str">
        <f>IFERROR(__xludf.DUMMYFUNCTION("""COMPUTED_VALUE"""),"")</f>
        <v/>
      </c>
      <c r="H301">
        <f>IFERROR(__xludf.DUMMYFUNCTION("""COMPUTED_VALUE"""),11.0)</f>
        <v>11</v>
      </c>
      <c r="I301" t="str">
        <f>IFERROR(__xludf.DUMMYFUNCTION("""COMPUTED_VALUE"""),"")</f>
        <v/>
      </c>
      <c r="J301" t="str">
        <f>IFERROR(__xludf.DUMMYFUNCTION("""COMPUTED_VALUE"""),"field-list")</f>
        <v>field-list</v>
      </c>
      <c r="K301" t="str">
        <f>IFERROR(__xludf.DUMMYFUNCTION("""COMPUTED_VALUE"""),"")</f>
        <v/>
      </c>
      <c r="L301" s="61" t="str">
        <f>IFERROR(__xludf.DUMMYFUNCTION("""COMPUTED_VALUE"""),"")</f>
        <v/>
      </c>
      <c r="M301" s="61" t="str">
        <f>IFERROR(__xludf.DUMMYFUNCTION("""COMPUTED_VALUE"""),"")</f>
        <v/>
      </c>
      <c r="N301" s="15" t="str">
        <f>IFERROR(__xludf.DUMMYFUNCTION("""COMPUTED_VALUE"""),"")</f>
        <v/>
      </c>
      <c r="O301" t="str">
        <f>IFERROR(__xludf.DUMMYFUNCTION("""COMPUTED_VALUE"""),"")</f>
        <v/>
      </c>
      <c r="P301" t="str">
        <f>IFERROR(__xludf.DUMMYFUNCTION("""COMPUTED_VALUE"""),"")</f>
        <v/>
      </c>
      <c r="Q301" t="str">
        <f>IFERROR(__xludf.DUMMYFUNCTION("""COMPUTED_VALUE"""),"")</f>
        <v/>
      </c>
      <c r="R301" t="str">
        <f>IFERROR(__xludf.DUMMYFUNCTION("""COMPUTED_VALUE"""),"")</f>
        <v/>
      </c>
      <c r="S301" t="str">
        <f>IFERROR(__xludf.DUMMYFUNCTION("""COMPUTED_VALUE"""),"")</f>
        <v/>
      </c>
      <c r="T301" t="str">
        <f>IFERROR(__xludf.DUMMYFUNCTION("""COMPUTED_VALUE"""),"")</f>
        <v/>
      </c>
      <c r="U301" t="str">
        <f>IFERROR(__xludf.DUMMYFUNCTION("""COMPUTED_VALUE"""),"")</f>
        <v/>
      </c>
      <c r="V301" t="str">
        <f>IFERROR(__xludf.DUMMYFUNCTION("""COMPUTED_VALUE"""),"")</f>
        <v/>
      </c>
      <c r="W301" t="str">
        <f>IFERROR(__xludf.DUMMYFUNCTION("""COMPUTED_VALUE"""),"")</f>
        <v/>
      </c>
      <c r="X301" t="str">
        <f>IFERROR(__xludf.DUMMYFUNCTION("""COMPUTED_VALUE"""),"section_18_")</f>
        <v>section_18_</v>
      </c>
      <c r="Y301" t="str">
        <f>IFERROR(__xludf.DUMMYFUNCTION("""COMPUTED_VALUE"""),"No")</f>
        <v>No</v>
      </c>
      <c r="Z301" t="str">
        <f>IFERROR(__xludf.DUMMYFUNCTION("""COMPUTED_VALUE"""),"")</f>
        <v/>
      </c>
      <c r="AA301" t="str">
        <f>IFERROR(__xludf.DUMMYFUNCTION("""COMPUTED_VALUE"""),"")</f>
        <v/>
      </c>
      <c r="AB301" t="str">
        <f>IFERROR(__xludf.DUMMYFUNCTION("""COMPUTED_VALUE"""),"")</f>
        <v/>
      </c>
      <c r="AC301" t="str">
        <f>IFERROR(__xludf.DUMMYFUNCTION("""COMPUTED_VALUE"""),"")</f>
        <v/>
      </c>
      <c r="AD301" t="str">
        <f>IFERROR(__xludf.DUMMYFUNCTION("""COMPUTED_VALUE"""),"")</f>
        <v/>
      </c>
      <c r="AE301" t="str">
        <f>IFERROR(__xludf.DUMMYFUNCTION("""COMPUTED_VALUE"""),"")</f>
        <v/>
      </c>
      <c r="AF301" t="str">
        <f>IFERROR(__xludf.DUMMYFUNCTION("""COMPUTED_VALUE"""),"")</f>
        <v/>
      </c>
      <c r="AG301" t="str">
        <f>IFERROR(__xludf.DUMMYFUNCTION("""COMPUTED_VALUE"""),"")</f>
        <v/>
      </c>
    </row>
    <row r="302">
      <c r="A302" t="str">
        <f>IFERROR(__xludf.DUMMYFUNCTION("""COMPUTED_VALUE"""),"integer")</f>
        <v>integer</v>
      </c>
      <c r="B302" t="str">
        <f>IFERROR(__xludf.DUMMYFUNCTION("""COMPUTED_VALUE"""),"BankBalOpsQ")</f>
        <v>BankBalOpsQ</v>
      </c>
      <c r="C302" t="str">
        <f>IFERROR(__xludf.DUMMYFUNCTION("""COMPUTED_VALUE"""),"1. Bank balance at the beginning of the quarter (Operations bank account)")</f>
        <v>1. Bank balance at the beginning of the quarter (Operations bank account)</v>
      </c>
      <c r="D302" t="str">
        <f>IFERROR(__xludf.DUMMYFUNCTION("""COMPUTED_VALUE"""),"")</f>
        <v/>
      </c>
      <c r="E302" t="str">
        <f>IFERROR(__xludf.DUMMYFUNCTION("""COMPUTED_VALUE"""),"")</f>
        <v/>
      </c>
      <c r="F302">
        <f>IFERROR(__xludf.DUMMYFUNCTION("""COMPUTED_VALUE"""),302.0)</f>
        <v>302</v>
      </c>
      <c r="G302" t="str">
        <f>IFERROR(__xludf.DUMMYFUNCTION("""COMPUTED_VALUE"""),"")</f>
        <v/>
      </c>
      <c r="H302">
        <f>IFERROR(__xludf.DUMMYFUNCTION("""COMPUTED_VALUE"""),11.0)</f>
        <v>11</v>
      </c>
      <c r="I302" t="str">
        <f>IFERROR(__xludf.DUMMYFUNCTION("""COMPUTED_VALUE"""),"")</f>
        <v/>
      </c>
      <c r="J302" t="str">
        <f>IFERROR(__xludf.DUMMYFUNCTION("""COMPUTED_VALUE"""),"")</f>
        <v/>
      </c>
      <c r="K302" t="str">
        <f>IFERROR(__xludf.DUMMYFUNCTION("""COMPUTED_VALUE"""),"")</f>
        <v/>
      </c>
      <c r="L302" s="61" t="str">
        <f>IFERROR(__xludf.DUMMYFUNCTION("""COMPUTED_VALUE"""),"")</f>
        <v/>
      </c>
      <c r="M302" s="61" t="str">
        <f>IFERROR(__xludf.DUMMYFUNCTION("""COMPUTED_VALUE"""),"")</f>
        <v/>
      </c>
      <c r="N302" s="15" t="str">
        <f>IFERROR(__xludf.DUMMYFUNCTION("""COMPUTED_VALUE"""),"")</f>
        <v/>
      </c>
      <c r="O302" t="str">
        <f>IFERROR(__xludf.DUMMYFUNCTION("""COMPUTED_VALUE"""),"")</f>
        <v/>
      </c>
      <c r="P302" t="str">
        <f>IFERROR(__xludf.DUMMYFUNCTION("""COMPUTED_VALUE"""),"")</f>
        <v/>
      </c>
      <c r="Q302" t="str">
        <f>IFERROR(__xludf.DUMMYFUNCTION("""COMPUTED_VALUE"""),"")</f>
        <v/>
      </c>
      <c r="R302" t="str">
        <f>IFERROR(__xludf.DUMMYFUNCTION("""COMPUTED_VALUE"""),"Enter a positive integer")</f>
        <v>Enter a positive integer</v>
      </c>
      <c r="S302" t="str">
        <f>IFERROR(__xludf.DUMMYFUNCTION("""COMPUTED_VALUE"""),".&gt;=0")</f>
        <v>.&gt;=0</v>
      </c>
      <c r="T302" t="str">
        <f>IFERROR(__xludf.DUMMYFUNCTION("""COMPUTED_VALUE"""),"")</f>
        <v/>
      </c>
      <c r="U302" t="str">
        <f>IFERROR(__xludf.DUMMYFUNCTION("""COMPUTED_VALUE"""),"")</f>
        <v/>
      </c>
      <c r="V302" t="str">
        <f>IFERROR(__xludf.DUMMYFUNCTION("""COMPUTED_VALUE"""),"")</f>
        <v/>
      </c>
      <c r="W302" t="str">
        <f>IFERROR(__xludf.DUMMYFUNCTION("""COMPUTED_VALUE"""),"")</f>
        <v/>
      </c>
      <c r="X302" t="str">
        <f>IFERROR(__xludf.DUMMYFUNCTION("""COMPUTED_VALUE"""),"bank_balanc")</f>
        <v>bank_balanc</v>
      </c>
      <c r="Y302" t="str">
        <f>IFERROR(__xludf.DUMMYFUNCTION("""COMPUTED_VALUE"""),"Yes")</f>
        <v>Yes</v>
      </c>
      <c r="Z302" t="str">
        <f>IFERROR(__xludf.DUMMYFUNCTION("""COMPUTED_VALUE"""),"")</f>
        <v/>
      </c>
      <c r="AA302" t="str">
        <f>IFERROR(__xludf.DUMMYFUNCTION("""COMPUTED_VALUE"""),"")</f>
        <v/>
      </c>
      <c r="AB302" t="str">
        <f>IFERROR(__xludf.DUMMYFUNCTION("""COMPUTED_VALUE"""),"")</f>
        <v/>
      </c>
      <c r="AC302" t="str">
        <f>IFERROR(__xludf.DUMMYFUNCTION("""COMPUTED_VALUE"""),"INTEGER_ZERO_OR_POSITIVE")</f>
        <v>INTEGER_ZERO_OR_POSITIVE</v>
      </c>
      <c r="AD302" t="str">
        <f>IFERROR(__xludf.DUMMYFUNCTION("""COMPUTED_VALUE"""),"INTEGER_ZERO_OR_POSITIVE")</f>
        <v>INTEGER_ZERO_OR_POSITIVE</v>
      </c>
      <c r="AE302" t="str">
        <f>IFERROR(__xludf.DUMMYFUNCTION("""COMPUTED_VALUE"""),"SUM")</f>
        <v>SUM</v>
      </c>
      <c r="AF302" t="b">
        <f>IFERROR(__xludf.DUMMYFUNCTION("""COMPUTED_VALUE"""),TRUE)</f>
        <v>1</v>
      </c>
      <c r="AG302" t="str">
        <f>IFERROR(__xludf.DUMMYFUNCTION("""COMPUTED_VALUE"""),"")</f>
        <v/>
      </c>
    </row>
    <row r="303">
      <c r="A303" t="str">
        <f>IFERROR(__xludf.DUMMYFUNCTION("""COMPUTED_VALUE"""),"integer")</f>
        <v>integer</v>
      </c>
      <c r="B303" t="str">
        <f>IFERROR(__xludf.DUMMYFUNCTION("""COMPUTED_VALUE"""),"BankBalDrug")</f>
        <v>BankBalDrug</v>
      </c>
      <c r="C303" t="str">
        <f>IFERROR(__xludf.DUMMYFUNCTION("""COMPUTED_VALUE"""),"2. Bank balance at the beginning of the quarter (Operations Drugs bank account)")</f>
        <v>2. Bank balance at the beginning of the quarter (Operations Drugs bank account)</v>
      </c>
      <c r="D303" t="str">
        <f>IFERROR(__xludf.DUMMYFUNCTION("""COMPUTED_VALUE"""),"")</f>
        <v/>
      </c>
      <c r="E303" t="str">
        <f>IFERROR(__xludf.DUMMYFUNCTION("""COMPUTED_VALUE"""),"")</f>
        <v/>
      </c>
      <c r="F303">
        <f>IFERROR(__xludf.DUMMYFUNCTION("""COMPUTED_VALUE"""),303.0)</f>
        <v>303</v>
      </c>
      <c r="G303" t="str">
        <f>IFERROR(__xludf.DUMMYFUNCTION("""COMPUTED_VALUE"""),"")</f>
        <v/>
      </c>
      <c r="H303">
        <f>IFERROR(__xludf.DUMMYFUNCTION("""COMPUTED_VALUE"""),11.0)</f>
        <v>11</v>
      </c>
      <c r="I303" t="str">
        <f>IFERROR(__xludf.DUMMYFUNCTION("""COMPUTED_VALUE"""),"")</f>
        <v/>
      </c>
      <c r="J303" t="str">
        <f>IFERROR(__xludf.DUMMYFUNCTION("""COMPUTED_VALUE"""),"")</f>
        <v/>
      </c>
      <c r="K303" t="str">
        <f>IFERROR(__xludf.DUMMYFUNCTION("""COMPUTED_VALUE"""),"")</f>
        <v/>
      </c>
      <c r="L303" s="61" t="str">
        <f>IFERROR(__xludf.DUMMYFUNCTION("""COMPUTED_VALUE"""),"")</f>
        <v/>
      </c>
      <c r="M303" s="61" t="str">
        <f>IFERROR(__xludf.DUMMYFUNCTION("""COMPUTED_VALUE"""),"")</f>
        <v/>
      </c>
      <c r="N303" s="15" t="str">
        <f>IFERROR(__xludf.DUMMYFUNCTION("""COMPUTED_VALUE"""),"")</f>
        <v/>
      </c>
      <c r="O303" t="str">
        <f>IFERROR(__xludf.DUMMYFUNCTION("""COMPUTED_VALUE"""),"")</f>
        <v/>
      </c>
      <c r="P303" t="str">
        <f>IFERROR(__xludf.DUMMYFUNCTION("""COMPUTED_VALUE"""),"")</f>
        <v/>
      </c>
      <c r="Q303" t="str">
        <f>IFERROR(__xludf.DUMMYFUNCTION("""COMPUTED_VALUE"""),"")</f>
        <v/>
      </c>
      <c r="R303" t="str">
        <f>IFERROR(__xludf.DUMMYFUNCTION("""COMPUTED_VALUE"""),"Enter a positive integer")</f>
        <v>Enter a positive integer</v>
      </c>
      <c r="S303" t="str">
        <f>IFERROR(__xludf.DUMMYFUNCTION("""COMPUTED_VALUE"""),".&gt;=0")</f>
        <v>.&gt;=0</v>
      </c>
      <c r="T303" t="str">
        <f>IFERROR(__xludf.DUMMYFUNCTION("""COMPUTED_VALUE"""),"")</f>
        <v/>
      </c>
      <c r="U303" t="str">
        <f>IFERROR(__xludf.DUMMYFUNCTION("""COMPUTED_VALUE"""),"")</f>
        <v/>
      </c>
      <c r="V303" t="str">
        <f>IFERROR(__xludf.DUMMYFUNCTION("""COMPUTED_VALUE"""),"")</f>
        <v/>
      </c>
      <c r="W303" t="str">
        <f>IFERROR(__xludf.DUMMYFUNCTION("""COMPUTED_VALUE"""),"")</f>
        <v/>
      </c>
      <c r="X303" t="str">
        <f>IFERROR(__xludf.DUMMYFUNCTION("""COMPUTED_VALUE"""),"bank_balanc")</f>
        <v>bank_balanc</v>
      </c>
      <c r="Y303" t="str">
        <f>IFERROR(__xludf.DUMMYFUNCTION("""COMPUTED_VALUE"""),"Yes")</f>
        <v>Yes</v>
      </c>
      <c r="Z303" t="str">
        <f>IFERROR(__xludf.DUMMYFUNCTION("""COMPUTED_VALUE"""),"")</f>
        <v/>
      </c>
      <c r="AA303" t="str">
        <f>IFERROR(__xludf.DUMMYFUNCTION("""COMPUTED_VALUE"""),"")</f>
        <v/>
      </c>
      <c r="AB303" t="str">
        <f>IFERROR(__xludf.DUMMYFUNCTION("""COMPUTED_VALUE"""),"")</f>
        <v/>
      </c>
      <c r="AC303" t="str">
        <f>IFERROR(__xludf.DUMMYFUNCTION("""COMPUTED_VALUE"""),"INTEGER_ZERO_OR_POSITIVE")</f>
        <v>INTEGER_ZERO_OR_POSITIVE</v>
      </c>
      <c r="AD303" t="str">
        <f>IFERROR(__xludf.DUMMYFUNCTION("""COMPUTED_VALUE"""),"INTEGER_ZERO_OR_POSITIVE")</f>
        <v>INTEGER_ZERO_OR_POSITIVE</v>
      </c>
      <c r="AE303" t="str">
        <f>IFERROR(__xludf.DUMMYFUNCTION("""COMPUTED_VALUE"""),"SUM")</f>
        <v>SUM</v>
      </c>
      <c r="AF303" t="b">
        <f>IFERROR(__xludf.DUMMYFUNCTION("""COMPUTED_VALUE"""),TRUE)</f>
        <v>1</v>
      </c>
      <c r="AG303" t="str">
        <f>IFERROR(__xludf.DUMMYFUNCTION("""COMPUTED_VALUE"""),"")</f>
        <v/>
      </c>
    </row>
    <row r="304">
      <c r="A304" t="str">
        <f>IFERROR(__xludf.DUMMYFUNCTION("""COMPUTED_VALUE"""),"integer")</f>
        <v>integer</v>
      </c>
      <c r="B304" t="str">
        <f>IFERROR(__xludf.DUMMYFUNCTION("""COMPUTED_VALUE"""),"CashHandQtr")</f>
        <v>CashHandQtr</v>
      </c>
      <c r="C304" t="str">
        <f>IFERROR(__xludf.DUMMYFUNCTION("""COMPUTED_VALUE"""),"3. Cash at hand at the beginning of the quarter")</f>
        <v>3. Cash at hand at the beginning of the quarter</v>
      </c>
      <c r="D304" t="str">
        <f>IFERROR(__xludf.DUMMYFUNCTION("""COMPUTED_VALUE"""),"")</f>
        <v/>
      </c>
      <c r="E304" t="str">
        <f>IFERROR(__xludf.DUMMYFUNCTION("""COMPUTED_VALUE"""),"")</f>
        <v/>
      </c>
      <c r="F304">
        <f>IFERROR(__xludf.DUMMYFUNCTION("""COMPUTED_VALUE"""),304.0)</f>
        <v>304</v>
      </c>
      <c r="G304" t="str">
        <f>IFERROR(__xludf.DUMMYFUNCTION("""COMPUTED_VALUE"""),"")</f>
        <v/>
      </c>
      <c r="H304">
        <f>IFERROR(__xludf.DUMMYFUNCTION("""COMPUTED_VALUE"""),11.0)</f>
        <v>11</v>
      </c>
      <c r="I304" t="str">
        <f>IFERROR(__xludf.DUMMYFUNCTION("""COMPUTED_VALUE"""),"")</f>
        <v/>
      </c>
      <c r="J304" t="str">
        <f>IFERROR(__xludf.DUMMYFUNCTION("""COMPUTED_VALUE"""),"")</f>
        <v/>
      </c>
      <c r="K304" t="str">
        <f>IFERROR(__xludf.DUMMYFUNCTION("""COMPUTED_VALUE"""),"")</f>
        <v/>
      </c>
      <c r="L304" s="61" t="str">
        <f>IFERROR(__xludf.DUMMYFUNCTION("""COMPUTED_VALUE"""),"")</f>
        <v/>
      </c>
      <c r="M304" s="61" t="str">
        <f>IFERROR(__xludf.DUMMYFUNCTION("""COMPUTED_VALUE"""),"")</f>
        <v/>
      </c>
      <c r="N304" s="15" t="str">
        <f>IFERROR(__xludf.DUMMYFUNCTION("""COMPUTED_VALUE"""),"")</f>
        <v/>
      </c>
      <c r="O304" t="str">
        <f>IFERROR(__xludf.DUMMYFUNCTION("""COMPUTED_VALUE"""),"")</f>
        <v/>
      </c>
      <c r="P304" t="str">
        <f>IFERROR(__xludf.DUMMYFUNCTION("""COMPUTED_VALUE"""),"")</f>
        <v/>
      </c>
      <c r="Q304" t="str">
        <f>IFERROR(__xludf.DUMMYFUNCTION("""COMPUTED_VALUE"""),"")</f>
        <v/>
      </c>
      <c r="R304" t="str">
        <f>IFERROR(__xludf.DUMMYFUNCTION("""COMPUTED_VALUE"""),"Enter a positive integer")</f>
        <v>Enter a positive integer</v>
      </c>
      <c r="S304" t="str">
        <f>IFERROR(__xludf.DUMMYFUNCTION("""COMPUTED_VALUE"""),".&gt;=0")</f>
        <v>.&gt;=0</v>
      </c>
      <c r="T304" t="str">
        <f>IFERROR(__xludf.DUMMYFUNCTION("""COMPUTED_VALUE"""),"")</f>
        <v/>
      </c>
      <c r="U304" t="str">
        <f>IFERROR(__xludf.DUMMYFUNCTION("""COMPUTED_VALUE"""),"")</f>
        <v/>
      </c>
      <c r="V304" t="str">
        <f>IFERROR(__xludf.DUMMYFUNCTION("""COMPUTED_VALUE"""),"")</f>
        <v/>
      </c>
      <c r="W304" t="str">
        <f>IFERROR(__xludf.DUMMYFUNCTION("""COMPUTED_VALUE"""),"")</f>
        <v/>
      </c>
      <c r="X304" t="str">
        <f>IFERROR(__xludf.DUMMYFUNCTION("""COMPUTED_VALUE"""),"cash_at_han")</f>
        <v>cash_at_han</v>
      </c>
      <c r="Y304" t="str">
        <f>IFERROR(__xludf.DUMMYFUNCTION("""COMPUTED_VALUE"""),"Yes")</f>
        <v>Yes</v>
      </c>
      <c r="Z304" t="str">
        <f>IFERROR(__xludf.DUMMYFUNCTION("""COMPUTED_VALUE"""),"")</f>
        <v/>
      </c>
      <c r="AA304" t="str">
        <f>IFERROR(__xludf.DUMMYFUNCTION("""COMPUTED_VALUE"""),"")</f>
        <v/>
      </c>
      <c r="AB304" t="str">
        <f>IFERROR(__xludf.DUMMYFUNCTION("""COMPUTED_VALUE"""),"")</f>
        <v/>
      </c>
      <c r="AC304" t="str">
        <f>IFERROR(__xludf.DUMMYFUNCTION("""COMPUTED_VALUE"""),"INTEGER_ZERO_OR_POSITIVE")</f>
        <v>INTEGER_ZERO_OR_POSITIVE</v>
      </c>
      <c r="AD304" t="str">
        <f>IFERROR(__xludf.DUMMYFUNCTION("""COMPUTED_VALUE"""),"INTEGER_ZERO_OR_POSITIVE")</f>
        <v>INTEGER_ZERO_OR_POSITIVE</v>
      </c>
      <c r="AE304" t="str">
        <f>IFERROR(__xludf.DUMMYFUNCTION("""COMPUTED_VALUE"""),"SUM")</f>
        <v>SUM</v>
      </c>
      <c r="AF304" t="b">
        <f>IFERROR(__xludf.DUMMYFUNCTION("""COMPUTED_VALUE"""),TRUE)</f>
        <v>1</v>
      </c>
      <c r="AG304" t="str">
        <f>IFERROR(__xludf.DUMMYFUNCTION("""COMPUTED_VALUE"""),"")</f>
        <v/>
      </c>
    </row>
    <row r="305">
      <c r="A305" t="str">
        <f>IFERROR(__xludf.DUMMYFUNCTION("""COMPUTED_VALUE"""),"calculate")</f>
        <v>calculate</v>
      </c>
      <c r="B305" t="str">
        <f>IFERROR(__xludf.DUMMYFUNCTION("""COMPUTED_VALUE"""),"NetCashAvai")</f>
        <v>NetCashAvai</v>
      </c>
      <c r="C305" t="str">
        <f>IFERROR(__xludf.DUMMYFUNCTION("""COMPUTED_VALUE"""),"Total net cash available")</f>
        <v>Total net cash available</v>
      </c>
      <c r="D305" t="str">
        <f>IFERROR(__xludf.DUMMYFUNCTION("""COMPUTED_VALUE"""),"")</f>
        <v/>
      </c>
      <c r="E305" t="str">
        <f>IFERROR(__xludf.DUMMYFUNCTION("""COMPUTED_VALUE"""),"")</f>
        <v/>
      </c>
      <c r="F305">
        <f>IFERROR(__xludf.DUMMYFUNCTION("""COMPUTED_VALUE"""),305.0)</f>
        <v>305</v>
      </c>
      <c r="G305" t="str">
        <f>IFERROR(__xludf.DUMMYFUNCTION("""COMPUTED_VALUE"""),"")</f>
        <v/>
      </c>
      <c r="H305">
        <f>IFERROR(__xludf.DUMMYFUNCTION("""COMPUTED_VALUE"""),11.0)</f>
        <v>11</v>
      </c>
      <c r="I305" t="str">
        <f>IFERROR(__xludf.DUMMYFUNCTION("""COMPUTED_VALUE"""),"")</f>
        <v/>
      </c>
      <c r="J305" t="str">
        <f>IFERROR(__xludf.DUMMYFUNCTION("""COMPUTED_VALUE"""),"")</f>
        <v/>
      </c>
      <c r="K305" t="str">
        <f>IFERROR(__xludf.DUMMYFUNCTION("""COMPUTED_VALUE"""),"")</f>
        <v/>
      </c>
      <c r="L305" s="61" t="str">
        <f>IFERROR(__xludf.DUMMYFUNCTION("""COMPUTED_VALUE"""),"")</f>
        <v/>
      </c>
      <c r="M305" s="61" t="str">
        <f>IFERROR(__xludf.DUMMYFUNCTION("""COMPUTED_VALUE"""),"")</f>
        <v/>
      </c>
      <c r="N305" s="15" t="str">
        <f>IFERROR(__xludf.DUMMYFUNCTION("""COMPUTED_VALUE"""),"")</f>
        <v/>
      </c>
      <c r="O305" t="str">
        <f>IFERROR(__xludf.DUMMYFUNCTION("""COMPUTED_VALUE"""),"")</f>
        <v/>
      </c>
      <c r="P305" t="str">
        <f>IFERROR(__xludf.DUMMYFUNCTION("""COMPUTED_VALUE"""),"${BankBalOpsQ} + ${BankBalDrug} + ${CashHandQtr} + ${NetChngCash}")</f>
        <v>${BankBalOpsQ} + ${BankBalDrug} + ${CashHandQtr} + ${NetChngCash}</v>
      </c>
      <c r="Q305" t="str">
        <f>IFERROR(__xludf.DUMMYFUNCTION("""COMPUTED_VALUE"""),"")</f>
        <v/>
      </c>
      <c r="R305" t="str">
        <f>IFERROR(__xludf.DUMMYFUNCTION("""COMPUTED_VALUE"""),"")</f>
        <v/>
      </c>
      <c r="S305" t="str">
        <f>IFERROR(__xludf.DUMMYFUNCTION("""COMPUTED_VALUE"""),"")</f>
        <v/>
      </c>
      <c r="T305" t="str">
        <f>IFERROR(__xludf.DUMMYFUNCTION("""COMPUTED_VALUE"""),"")</f>
        <v/>
      </c>
      <c r="U305" t="str">
        <f>IFERROR(__xludf.DUMMYFUNCTION("""COMPUTED_VALUE"""),"")</f>
        <v/>
      </c>
      <c r="V305" t="str">
        <f>IFERROR(__xludf.DUMMYFUNCTION("""COMPUTED_VALUE"""),"")</f>
        <v/>
      </c>
      <c r="W305" t="str">
        <f>IFERROR(__xludf.DUMMYFUNCTION("""COMPUTED_VALUE"""),"")</f>
        <v/>
      </c>
      <c r="X305" t="str">
        <f>IFERROR(__xludf.DUMMYFUNCTION("""COMPUTED_VALUE"""),"total_net_c")</f>
        <v>total_net_c</v>
      </c>
      <c r="Y305" t="str">
        <f>IFERROR(__xludf.DUMMYFUNCTION("""COMPUTED_VALUE"""),"Yes")</f>
        <v>Yes</v>
      </c>
      <c r="Z305" t="str">
        <f>IFERROR(__xludf.DUMMYFUNCTION("""COMPUTED_VALUE"""),"")</f>
        <v/>
      </c>
      <c r="AA305" t="str">
        <f>IFERROR(__xludf.DUMMYFUNCTION("""COMPUTED_VALUE"""),"")</f>
        <v/>
      </c>
      <c r="AB305" t="str">
        <f>IFERROR(__xludf.DUMMYFUNCTION("""COMPUTED_VALUE"""),"")</f>
        <v/>
      </c>
      <c r="AC305" t="str">
        <f>IFERROR(__xludf.DUMMYFUNCTION("""COMPUTED_VALUE"""),"NUMBER")</f>
        <v>NUMBER</v>
      </c>
      <c r="AD305" t="str">
        <f>IFERROR(__xludf.DUMMYFUNCTION("""COMPUTED_VALUE"""),"NUMBER")</f>
        <v>NUMBER</v>
      </c>
      <c r="AE305" t="str">
        <f>IFERROR(__xludf.DUMMYFUNCTION("""COMPUTED_VALUE"""),"SUM")</f>
        <v>SUM</v>
      </c>
      <c r="AF305" t="b">
        <f>IFERROR(__xludf.DUMMYFUNCTION("""COMPUTED_VALUE"""),TRUE)</f>
        <v>1</v>
      </c>
      <c r="AG305" t="str">
        <f>IFERROR(__xludf.DUMMYFUNCTION("""COMPUTED_VALUE"""),"")</f>
        <v/>
      </c>
    </row>
    <row r="306">
      <c r="A306" t="str">
        <f>IFERROR(__xludf.DUMMYFUNCTION("""COMPUTED_VALUE"""),"end_group")</f>
        <v>end_group</v>
      </c>
      <c r="B306" t="str">
        <f>IFERROR(__xludf.DUMMYFUNCTION("""COMPUTED_VALUE"""),"")</f>
        <v/>
      </c>
      <c r="C306" t="str">
        <f>IFERROR(__xludf.DUMMYFUNCTION("""COMPUTED_VALUE"""),"")</f>
        <v/>
      </c>
      <c r="D306" t="str">
        <f>IFERROR(__xludf.DUMMYFUNCTION("""COMPUTED_VALUE"""),"")</f>
        <v/>
      </c>
      <c r="E306" t="str">
        <f>IFERROR(__xludf.DUMMYFUNCTION("""COMPUTED_VALUE"""),"")</f>
        <v/>
      </c>
      <c r="F306">
        <f>IFERROR(__xludf.DUMMYFUNCTION("""COMPUTED_VALUE"""),306.0)</f>
        <v>306</v>
      </c>
      <c r="G306" t="str">
        <f>IFERROR(__xludf.DUMMYFUNCTION("""COMPUTED_VALUE"""),"")</f>
        <v/>
      </c>
      <c r="H306" t="str">
        <f>IFERROR(__xludf.DUMMYFUNCTION("""COMPUTED_VALUE"""),"")</f>
        <v/>
      </c>
      <c r="I306" t="str">
        <f>IFERROR(__xludf.DUMMYFUNCTION("""COMPUTED_VALUE"""),"")</f>
        <v/>
      </c>
      <c r="J306" t="str">
        <f>IFERROR(__xludf.DUMMYFUNCTION("""COMPUTED_VALUE"""),"")</f>
        <v/>
      </c>
      <c r="K306" t="str">
        <f>IFERROR(__xludf.DUMMYFUNCTION("""COMPUTED_VALUE"""),"")</f>
        <v/>
      </c>
      <c r="L306" s="61" t="str">
        <f>IFERROR(__xludf.DUMMYFUNCTION("""COMPUTED_VALUE"""),"")</f>
        <v/>
      </c>
      <c r="M306" s="61" t="str">
        <f>IFERROR(__xludf.DUMMYFUNCTION("""COMPUTED_VALUE"""),"")</f>
        <v/>
      </c>
      <c r="N306" s="15" t="str">
        <f>IFERROR(__xludf.DUMMYFUNCTION("""COMPUTED_VALUE"""),"")</f>
        <v/>
      </c>
      <c r="O306" t="str">
        <f>IFERROR(__xludf.DUMMYFUNCTION("""COMPUTED_VALUE"""),"")</f>
        <v/>
      </c>
      <c r="P306" t="str">
        <f>IFERROR(__xludf.DUMMYFUNCTION("""COMPUTED_VALUE"""),"")</f>
        <v/>
      </c>
      <c r="Q306" t="str">
        <f>IFERROR(__xludf.DUMMYFUNCTION("""COMPUTED_VALUE"""),"")</f>
        <v/>
      </c>
      <c r="R306" t="str">
        <f>IFERROR(__xludf.DUMMYFUNCTION("""COMPUTED_VALUE"""),"")</f>
        <v/>
      </c>
      <c r="S306" t="str">
        <f>IFERROR(__xludf.DUMMYFUNCTION("""COMPUTED_VALUE"""),"")</f>
        <v/>
      </c>
      <c r="T306" t="str">
        <f>IFERROR(__xludf.DUMMYFUNCTION("""COMPUTED_VALUE"""),"")</f>
        <v/>
      </c>
      <c r="U306" t="str">
        <f>IFERROR(__xludf.DUMMYFUNCTION("""COMPUTED_VALUE"""),"")</f>
        <v/>
      </c>
      <c r="V306" t="str">
        <f>IFERROR(__xludf.DUMMYFUNCTION("""COMPUTED_VALUE"""),"")</f>
        <v/>
      </c>
      <c r="W306" t="str">
        <f>IFERROR(__xludf.DUMMYFUNCTION("""COMPUTED_VALUE"""),"")</f>
        <v/>
      </c>
      <c r="X306" t="str">
        <f>IFERROR(__xludf.DUMMYFUNCTION("""COMPUTED_VALUE"""),"")</f>
        <v/>
      </c>
      <c r="Y306" t="str">
        <f>IFERROR(__xludf.DUMMYFUNCTION("""COMPUTED_VALUE"""),"No")</f>
        <v>No</v>
      </c>
      <c r="Z306" t="str">
        <f>IFERROR(__xludf.DUMMYFUNCTION("""COMPUTED_VALUE"""),"")</f>
        <v/>
      </c>
      <c r="AA306" t="str">
        <f>IFERROR(__xludf.DUMMYFUNCTION("""COMPUTED_VALUE"""),"")</f>
        <v/>
      </c>
      <c r="AB306" t="str">
        <f>IFERROR(__xludf.DUMMYFUNCTION("""COMPUTED_VALUE"""),"")</f>
        <v/>
      </c>
      <c r="AC306" t="str">
        <f>IFERROR(__xludf.DUMMYFUNCTION("""COMPUTED_VALUE"""),"")</f>
        <v/>
      </c>
      <c r="AD306" t="str">
        <f>IFERROR(__xludf.DUMMYFUNCTION("""COMPUTED_VALUE"""),"")</f>
        <v/>
      </c>
      <c r="AE306" t="str">
        <f>IFERROR(__xludf.DUMMYFUNCTION("""COMPUTED_VALUE"""),"")</f>
        <v/>
      </c>
      <c r="AF306" t="str">
        <f>IFERROR(__xludf.DUMMYFUNCTION("""COMPUTED_VALUE"""),"")</f>
        <v/>
      </c>
      <c r="AG306" t="str">
        <f>IFERROR(__xludf.DUMMYFUNCTION("""COMPUTED_VALUE"""),"")</f>
        <v/>
      </c>
    </row>
    <row r="307">
      <c r="A307" t="str">
        <f>IFERROR(__xludf.DUMMYFUNCTION("""COMPUTED_VALUE"""),"begin_group")</f>
        <v>begin_group</v>
      </c>
      <c r="B307" t="str">
        <f>IFERROR(__xludf.DUMMYFUNCTION("""COMPUTED_VALUE"""),"ClosCashBal")</f>
        <v>ClosCashBal</v>
      </c>
      <c r="C307" t="str">
        <f>IFERROR(__xludf.DUMMYFUNCTION("""COMPUTED_VALUE"""),"Section 19 Closing Cash Balances for Quarter")</f>
        <v>Section 19 Closing Cash Balances for Quarter</v>
      </c>
      <c r="D307" t="str">
        <f>IFERROR(__xludf.DUMMYFUNCTION("""COMPUTED_VALUE"""),"")</f>
        <v/>
      </c>
      <c r="E307" t="str">
        <f>IFERROR(__xludf.DUMMYFUNCTION("""COMPUTED_VALUE"""),"")</f>
        <v/>
      </c>
      <c r="F307">
        <f>IFERROR(__xludf.DUMMYFUNCTION("""COMPUTED_VALUE"""),307.0)</f>
        <v>307</v>
      </c>
      <c r="G307" t="str">
        <f>IFERROR(__xludf.DUMMYFUNCTION("""COMPUTED_VALUE"""),"")</f>
        <v/>
      </c>
      <c r="H307">
        <f>IFERROR(__xludf.DUMMYFUNCTION("""COMPUTED_VALUE"""),11.0)</f>
        <v>11</v>
      </c>
      <c r="I307" t="str">
        <f>IFERROR(__xludf.DUMMYFUNCTION("""COMPUTED_VALUE"""),"")</f>
        <v/>
      </c>
      <c r="J307" t="str">
        <f>IFERROR(__xludf.DUMMYFUNCTION("""COMPUTED_VALUE"""),"field-list")</f>
        <v>field-list</v>
      </c>
      <c r="K307" t="str">
        <f>IFERROR(__xludf.DUMMYFUNCTION("""COMPUTED_VALUE"""),"")</f>
        <v/>
      </c>
      <c r="L307" s="61" t="str">
        <f>IFERROR(__xludf.DUMMYFUNCTION("""COMPUTED_VALUE"""),"")</f>
        <v/>
      </c>
      <c r="M307" s="61" t="str">
        <f>IFERROR(__xludf.DUMMYFUNCTION("""COMPUTED_VALUE"""),"")</f>
        <v/>
      </c>
      <c r="N307" s="15" t="str">
        <f>IFERROR(__xludf.DUMMYFUNCTION("""COMPUTED_VALUE"""),"")</f>
        <v/>
      </c>
      <c r="O307" t="str">
        <f>IFERROR(__xludf.DUMMYFUNCTION("""COMPUTED_VALUE"""),"")</f>
        <v/>
      </c>
      <c r="P307" t="str">
        <f>IFERROR(__xludf.DUMMYFUNCTION("""COMPUTED_VALUE"""),"")</f>
        <v/>
      </c>
      <c r="Q307" t="str">
        <f>IFERROR(__xludf.DUMMYFUNCTION("""COMPUTED_VALUE"""),"")</f>
        <v/>
      </c>
      <c r="R307" t="str">
        <f>IFERROR(__xludf.DUMMYFUNCTION("""COMPUTED_VALUE"""),"")</f>
        <v/>
      </c>
      <c r="S307" t="str">
        <f>IFERROR(__xludf.DUMMYFUNCTION("""COMPUTED_VALUE"""),"")</f>
        <v/>
      </c>
      <c r="T307" t="str">
        <f>IFERROR(__xludf.DUMMYFUNCTION("""COMPUTED_VALUE"""),"")</f>
        <v/>
      </c>
      <c r="U307" t="str">
        <f>IFERROR(__xludf.DUMMYFUNCTION("""COMPUTED_VALUE"""),"")</f>
        <v/>
      </c>
      <c r="V307" t="str">
        <f>IFERROR(__xludf.DUMMYFUNCTION("""COMPUTED_VALUE"""),"")</f>
        <v/>
      </c>
      <c r="W307" t="str">
        <f>IFERROR(__xludf.DUMMYFUNCTION("""COMPUTED_VALUE"""),"")</f>
        <v/>
      </c>
      <c r="X307" t="str">
        <f>IFERROR(__xludf.DUMMYFUNCTION("""COMPUTED_VALUE"""),"section_19_")</f>
        <v>section_19_</v>
      </c>
      <c r="Y307" t="str">
        <f>IFERROR(__xludf.DUMMYFUNCTION("""COMPUTED_VALUE"""),"No")</f>
        <v>No</v>
      </c>
      <c r="Z307" t="str">
        <f>IFERROR(__xludf.DUMMYFUNCTION("""COMPUTED_VALUE"""),"")</f>
        <v/>
      </c>
      <c r="AA307" t="str">
        <f>IFERROR(__xludf.DUMMYFUNCTION("""COMPUTED_VALUE"""),"")</f>
        <v/>
      </c>
      <c r="AB307" t="str">
        <f>IFERROR(__xludf.DUMMYFUNCTION("""COMPUTED_VALUE"""),"")</f>
        <v/>
      </c>
      <c r="AC307" t="str">
        <f>IFERROR(__xludf.DUMMYFUNCTION("""COMPUTED_VALUE"""),"")</f>
        <v/>
      </c>
      <c r="AD307" t="str">
        <f>IFERROR(__xludf.DUMMYFUNCTION("""COMPUTED_VALUE"""),"")</f>
        <v/>
      </c>
      <c r="AE307" t="str">
        <f>IFERROR(__xludf.DUMMYFUNCTION("""COMPUTED_VALUE"""),"")</f>
        <v/>
      </c>
      <c r="AF307" t="str">
        <f>IFERROR(__xludf.DUMMYFUNCTION("""COMPUTED_VALUE"""),"")</f>
        <v/>
      </c>
      <c r="AG307" t="str">
        <f>IFERROR(__xludf.DUMMYFUNCTION("""COMPUTED_VALUE"""),"")</f>
        <v/>
      </c>
    </row>
    <row r="308">
      <c r="A308" t="str">
        <f>IFERROR(__xludf.DUMMYFUNCTION("""COMPUTED_VALUE"""),"integer")</f>
        <v>integer</v>
      </c>
      <c r="B308" t="str">
        <f>IFERROR(__xludf.DUMMYFUNCTION("""COMPUTED_VALUE"""),"BankBalEndO")</f>
        <v>BankBalEndO</v>
      </c>
      <c r="C308" t="str">
        <f>IFERROR(__xludf.DUMMYFUNCTION("""COMPUTED_VALUE"""),"1. Bank balance at the end of the quarter (operation bank account)")</f>
        <v>1. Bank balance at the end of the quarter (operation bank account)</v>
      </c>
      <c r="D308" t="str">
        <f>IFERROR(__xludf.DUMMYFUNCTION("""COMPUTED_VALUE"""),"")</f>
        <v/>
      </c>
      <c r="E308" t="str">
        <f>IFERROR(__xludf.DUMMYFUNCTION("""COMPUTED_VALUE"""),"")</f>
        <v/>
      </c>
      <c r="F308">
        <f>IFERROR(__xludf.DUMMYFUNCTION("""COMPUTED_VALUE"""),308.0)</f>
        <v>308</v>
      </c>
      <c r="G308" t="str">
        <f>IFERROR(__xludf.DUMMYFUNCTION("""COMPUTED_VALUE"""),"")</f>
        <v/>
      </c>
      <c r="H308">
        <f>IFERROR(__xludf.DUMMYFUNCTION("""COMPUTED_VALUE"""),11.0)</f>
        <v>11</v>
      </c>
      <c r="I308" t="str">
        <f>IFERROR(__xludf.DUMMYFUNCTION("""COMPUTED_VALUE"""),"")</f>
        <v/>
      </c>
      <c r="J308" t="str">
        <f>IFERROR(__xludf.DUMMYFUNCTION("""COMPUTED_VALUE"""),"")</f>
        <v/>
      </c>
      <c r="K308" t="str">
        <f>IFERROR(__xludf.DUMMYFUNCTION("""COMPUTED_VALUE"""),"")</f>
        <v/>
      </c>
      <c r="L308" s="61" t="str">
        <f>IFERROR(__xludf.DUMMYFUNCTION("""COMPUTED_VALUE"""),"")</f>
        <v/>
      </c>
      <c r="M308" s="61" t="str">
        <f>IFERROR(__xludf.DUMMYFUNCTION("""COMPUTED_VALUE"""),"")</f>
        <v/>
      </c>
      <c r="N308" s="15" t="str">
        <f>IFERROR(__xludf.DUMMYFUNCTION("""COMPUTED_VALUE"""),"")</f>
        <v/>
      </c>
      <c r="O308" t="str">
        <f>IFERROR(__xludf.DUMMYFUNCTION("""COMPUTED_VALUE"""),"")</f>
        <v/>
      </c>
      <c r="P308" t="str">
        <f>IFERROR(__xludf.DUMMYFUNCTION("""COMPUTED_VALUE"""),"")</f>
        <v/>
      </c>
      <c r="Q308" t="str">
        <f>IFERROR(__xludf.DUMMYFUNCTION("""COMPUTED_VALUE"""),"")</f>
        <v/>
      </c>
      <c r="R308" t="str">
        <f>IFERROR(__xludf.DUMMYFUNCTION("""COMPUTED_VALUE"""),"Enter a positive integer")</f>
        <v>Enter a positive integer</v>
      </c>
      <c r="S308" t="str">
        <f>IFERROR(__xludf.DUMMYFUNCTION("""COMPUTED_VALUE"""),".&gt;=0")</f>
        <v>.&gt;=0</v>
      </c>
      <c r="T308" t="str">
        <f>IFERROR(__xludf.DUMMYFUNCTION("""COMPUTED_VALUE"""),"")</f>
        <v/>
      </c>
      <c r="U308" t="str">
        <f>IFERROR(__xludf.DUMMYFUNCTION("""COMPUTED_VALUE"""),"")</f>
        <v/>
      </c>
      <c r="V308" t="str">
        <f>IFERROR(__xludf.DUMMYFUNCTION("""COMPUTED_VALUE"""),"")</f>
        <v/>
      </c>
      <c r="W308" t="str">
        <f>IFERROR(__xludf.DUMMYFUNCTION("""COMPUTED_VALUE"""),"")</f>
        <v/>
      </c>
      <c r="X308" t="str">
        <f>IFERROR(__xludf.DUMMYFUNCTION("""COMPUTED_VALUE"""),"bank_balanc")</f>
        <v>bank_balanc</v>
      </c>
      <c r="Y308" t="str">
        <f>IFERROR(__xludf.DUMMYFUNCTION("""COMPUTED_VALUE"""),"Yes")</f>
        <v>Yes</v>
      </c>
      <c r="Z308" t="str">
        <f>IFERROR(__xludf.DUMMYFUNCTION("""COMPUTED_VALUE"""),"")</f>
        <v/>
      </c>
      <c r="AA308" t="str">
        <f>IFERROR(__xludf.DUMMYFUNCTION("""COMPUTED_VALUE"""),"")</f>
        <v/>
      </c>
      <c r="AB308" t="str">
        <f>IFERROR(__xludf.DUMMYFUNCTION("""COMPUTED_VALUE"""),"")</f>
        <v/>
      </c>
      <c r="AC308" t="str">
        <f>IFERROR(__xludf.DUMMYFUNCTION("""COMPUTED_VALUE"""),"INTEGER_ZERO_OR_POSITIVE")</f>
        <v>INTEGER_ZERO_OR_POSITIVE</v>
      </c>
      <c r="AD308" t="str">
        <f>IFERROR(__xludf.DUMMYFUNCTION("""COMPUTED_VALUE"""),"INTEGER_ZERO_OR_POSITIVE")</f>
        <v>INTEGER_ZERO_OR_POSITIVE</v>
      </c>
      <c r="AE308" t="str">
        <f>IFERROR(__xludf.DUMMYFUNCTION("""COMPUTED_VALUE"""),"SUM")</f>
        <v>SUM</v>
      </c>
      <c r="AF308" t="b">
        <f>IFERROR(__xludf.DUMMYFUNCTION("""COMPUTED_VALUE"""),TRUE)</f>
        <v>1</v>
      </c>
      <c r="AG308" t="str">
        <f>IFERROR(__xludf.DUMMYFUNCTION("""COMPUTED_VALUE"""),"")</f>
        <v/>
      </c>
    </row>
    <row r="309">
      <c r="A309" t="str">
        <f>IFERROR(__xludf.DUMMYFUNCTION("""COMPUTED_VALUE"""),"integer")</f>
        <v>integer</v>
      </c>
      <c r="B309" t="str">
        <f>IFERROR(__xludf.DUMMYFUNCTION("""COMPUTED_VALUE"""),"BankBalEndD")</f>
        <v>BankBalEndD</v>
      </c>
      <c r="C309" t="str">
        <f>IFERROR(__xludf.DUMMYFUNCTION("""COMPUTED_VALUE"""),"2. Bank balance at the end of the quarter (drugs bank account)")</f>
        <v>2. Bank balance at the end of the quarter (drugs bank account)</v>
      </c>
      <c r="D309" t="str">
        <f>IFERROR(__xludf.DUMMYFUNCTION("""COMPUTED_VALUE"""),"")</f>
        <v/>
      </c>
      <c r="E309" t="str">
        <f>IFERROR(__xludf.DUMMYFUNCTION("""COMPUTED_VALUE"""),"")</f>
        <v/>
      </c>
      <c r="F309">
        <f>IFERROR(__xludf.DUMMYFUNCTION("""COMPUTED_VALUE"""),309.0)</f>
        <v>309</v>
      </c>
      <c r="G309" t="str">
        <f>IFERROR(__xludf.DUMMYFUNCTION("""COMPUTED_VALUE"""),"")</f>
        <v/>
      </c>
      <c r="H309">
        <f>IFERROR(__xludf.DUMMYFUNCTION("""COMPUTED_VALUE"""),11.0)</f>
        <v>11</v>
      </c>
      <c r="I309" t="str">
        <f>IFERROR(__xludf.DUMMYFUNCTION("""COMPUTED_VALUE"""),"")</f>
        <v/>
      </c>
      <c r="J309" t="str">
        <f>IFERROR(__xludf.DUMMYFUNCTION("""COMPUTED_VALUE"""),"")</f>
        <v/>
      </c>
      <c r="K309" t="str">
        <f>IFERROR(__xludf.DUMMYFUNCTION("""COMPUTED_VALUE"""),"")</f>
        <v/>
      </c>
      <c r="L309" s="61" t="str">
        <f>IFERROR(__xludf.DUMMYFUNCTION("""COMPUTED_VALUE"""),"")</f>
        <v/>
      </c>
      <c r="M309" s="61" t="str">
        <f>IFERROR(__xludf.DUMMYFUNCTION("""COMPUTED_VALUE"""),"")</f>
        <v/>
      </c>
      <c r="N309" s="15" t="str">
        <f>IFERROR(__xludf.DUMMYFUNCTION("""COMPUTED_VALUE"""),"")</f>
        <v/>
      </c>
      <c r="O309" t="str">
        <f>IFERROR(__xludf.DUMMYFUNCTION("""COMPUTED_VALUE"""),"")</f>
        <v/>
      </c>
      <c r="P309" t="str">
        <f>IFERROR(__xludf.DUMMYFUNCTION("""COMPUTED_VALUE"""),"")</f>
        <v/>
      </c>
      <c r="Q309" t="str">
        <f>IFERROR(__xludf.DUMMYFUNCTION("""COMPUTED_VALUE"""),"")</f>
        <v/>
      </c>
      <c r="R309" t="str">
        <f>IFERROR(__xludf.DUMMYFUNCTION("""COMPUTED_VALUE"""),"Enter a positive integer")</f>
        <v>Enter a positive integer</v>
      </c>
      <c r="S309" t="str">
        <f>IFERROR(__xludf.DUMMYFUNCTION("""COMPUTED_VALUE"""),".&gt;=0")</f>
        <v>.&gt;=0</v>
      </c>
      <c r="T309" t="str">
        <f>IFERROR(__xludf.DUMMYFUNCTION("""COMPUTED_VALUE"""),"")</f>
        <v/>
      </c>
      <c r="U309" t="str">
        <f>IFERROR(__xludf.DUMMYFUNCTION("""COMPUTED_VALUE"""),"")</f>
        <v/>
      </c>
      <c r="V309" t="str">
        <f>IFERROR(__xludf.DUMMYFUNCTION("""COMPUTED_VALUE"""),"")</f>
        <v/>
      </c>
      <c r="W309" t="str">
        <f>IFERROR(__xludf.DUMMYFUNCTION("""COMPUTED_VALUE"""),"")</f>
        <v/>
      </c>
      <c r="X309" t="str">
        <f>IFERROR(__xludf.DUMMYFUNCTION("""COMPUTED_VALUE"""),"bank_balanc")</f>
        <v>bank_balanc</v>
      </c>
      <c r="Y309" t="str">
        <f>IFERROR(__xludf.DUMMYFUNCTION("""COMPUTED_VALUE"""),"Yes")</f>
        <v>Yes</v>
      </c>
      <c r="Z309" t="str">
        <f>IFERROR(__xludf.DUMMYFUNCTION("""COMPUTED_VALUE"""),"")</f>
        <v/>
      </c>
      <c r="AA309" t="str">
        <f>IFERROR(__xludf.DUMMYFUNCTION("""COMPUTED_VALUE"""),"")</f>
        <v/>
      </c>
      <c r="AB309" t="str">
        <f>IFERROR(__xludf.DUMMYFUNCTION("""COMPUTED_VALUE"""),"")</f>
        <v/>
      </c>
      <c r="AC309" t="str">
        <f>IFERROR(__xludf.DUMMYFUNCTION("""COMPUTED_VALUE"""),"INTEGER_ZERO_OR_POSITIVE")</f>
        <v>INTEGER_ZERO_OR_POSITIVE</v>
      </c>
      <c r="AD309" t="str">
        <f>IFERROR(__xludf.DUMMYFUNCTION("""COMPUTED_VALUE"""),"INTEGER_ZERO_OR_POSITIVE")</f>
        <v>INTEGER_ZERO_OR_POSITIVE</v>
      </c>
      <c r="AE309" t="str">
        <f>IFERROR(__xludf.DUMMYFUNCTION("""COMPUTED_VALUE"""),"SUM")</f>
        <v>SUM</v>
      </c>
      <c r="AF309" t="b">
        <f>IFERROR(__xludf.DUMMYFUNCTION("""COMPUTED_VALUE"""),TRUE)</f>
        <v>1</v>
      </c>
      <c r="AG309" t="str">
        <f>IFERROR(__xludf.DUMMYFUNCTION("""COMPUTED_VALUE"""),"")</f>
        <v/>
      </c>
    </row>
    <row r="310">
      <c r="A310" t="str">
        <f>IFERROR(__xludf.DUMMYFUNCTION("""COMPUTED_VALUE"""),"integer")</f>
        <v>integer</v>
      </c>
      <c r="B310" t="str">
        <f>IFERROR(__xludf.DUMMYFUNCTION("""COMPUTED_VALUE"""),"CashHandEnd")</f>
        <v>CashHandEnd</v>
      </c>
      <c r="C310" t="str">
        <f>IFERROR(__xludf.DUMMYFUNCTION("""COMPUTED_VALUE"""),"3. Cash at hand at the end of the quarter")</f>
        <v>3. Cash at hand at the end of the quarter</v>
      </c>
      <c r="D310" t="str">
        <f>IFERROR(__xludf.DUMMYFUNCTION("""COMPUTED_VALUE"""),"")</f>
        <v/>
      </c>
      <c r="E310" t="str">
        <f>IFERROR(__xludf.DUMMYFUNCTION("""COMPUTED_VALUE"""),"")</f>
        <v/>
      </c>
      <c r="F310">
        <f>IFERROR(__xludf.DUMMYFUNCTION("""COMPUTED_VALUE"""),310.0)</f>
        <v>310</v>
      </c>
      <c r="G310" t="str">
        <f>IFERROR(__xludf.DUMMYFUNCTION("""COMPUTED_VALUE"""),"")</f>
        <v/>
      </c>
      <c r="H310">
        <f>IFERROR(__xludf.DUMMYFUNCTION("""COMPUTED_VALUE"""),11.0)</f>
        <v>11</v>
      </c>
      <c r="I310" t="str">
        <f>IFERROR(__xludf.DUMMYFUNCTION("""COMPUTED_VALUE"""),"")</f>
        <v/>
      </c>
      <c r="J310" t="str">
        <f>IFERROR(__xludf.DUMMYFUNCTION("""COMPUTED_VALUE"""),"")</f>
        <v/>
      </c>
      <c r="K310" t="str">
        <f>IFERROR(__xludf.DUMMYFUNCTION("""COMPUTED_VALUE"""),"")</f>
        <v/>
      </c>
      <c r="L310" s="61" t="str">
        <f>IFERROR(__xludf.DUMMYFUNCTION("""COMPUTED_VALUE"""),"")</f>
        <v/>
      </c>
      <c r="M310" s="61" t="str">
        <f>IFERROR(__xludf.DUMMYFUNCTION("""COMPUTED_VALUE"""),"")</f>
        <v/>
      </c>
      <c r="N310" s="15" t="str">
        <f>IFERROR(__xludf.DUMMYFUNCTION("""COMPUTED_VALUE"""),"")</f>
        <v/>
      </c>
      <c r="O310" t="str">
        <f>IFERROR(__xludf.DUMMYFUNCTION("""COMPUTED_VALUE"""),"")</f>
        <v/>
      </c>
      <c r="P310" t="str">
        <f>IFERROR(__xludf.DUMMYFUNCTION("""COMPUTED_VALUE"""),"")</f>
        <v/>
      </c>
      <c r="Q310" t="str">
        <f>IFERROR(__xludf.DUMMYFUNCTION("""COMPUTED_VALUE"""),"")</f>
        <v/>
      </c>
      <c r="R310" t="str">
        <f>IFERROR(__xludf.DUMMYFUNCTION("""COMPUTED_VALUE"""),"Enter a positive integer")</f>
        <v>Enter a positive integer</v>
      </c>
      <c r="S310" t="str">
        <f>IFERROR(__xludf.DUMMYFUNCTION("""COMPUTED_VALUE"""),".&gt;=0")</f>
        <v>.&gt;=0</v>
      </c>
      <c r="T310" t="str">
        <f>IFERROR(__xludf.DUMMYFUNCTION("""COMPUTED_VALUE"""),"")</f>
        <v/>
      </c>
      <c r="U310" t="str">
        <f>IFERROR(__xludf.DUMMYFUNCTION("""COMPUTED_VALUE"""),"")</f>
        <v/>
      </c>
      <c r="V310" t="str">
        <f>IFERROR(__xludf.DUMMYFUNCTION("""COMPUTED_VALUE"""),"")</f>
        <v/>
      </c>
      <c r="W310" t="str">
        <f>IFERROR(__xludf.DUMMYFUNCTION("""COMPUTED_VALUE"""),"")</f>
        <v/>
      </c>
      <c r="X310" t="str">
        <f>IFERROR(__xludf.DUMMYFUNCTION("""COMPUTED_VALUE"""),"cash_at_han")</f>
        <v>cash_at_han</v>
      </c>
      <c r="Y310" t="str">
        <f>IFERROR(__xludf.DUMMYFUNCTION("""COMPUTED_VALUE"""),"Yes")</f>
        <v>Yes</v>
      </c>
      <c r="Z310" t="str">
        <f>IFERROR(__xludf.DUMMYFUNCTION("""COMPUTED_VALUE"""),"")</f>
        <v/>
      </c>
      <c r="AA310" t="str">
        <f>IFERROR(__xludf.DUMMYFUNCTION("""COMPUTED_VALUE"""),"")</f>
        <v/>
      </c>
      <c r="AB310" t="str">
        <f>IFERROR(__xludf.DUMMYFUNCTION("""COMPUTED_VALUE"""),"")</f>
        <v/>
      </c>
      <c r="AC310" t="str">
        <f>IFERROR(__xludf.DUMMYFUNCTION("""COMPUTED_VALUE"""),"INTEGER_ZERO_OR_POSITIVE")</f>
        <v>INTEGER_ZERO_OR_POSITIVE</v>
      </c>
      <c r="AD310" t="str">
        <f>IFERROR(__xludf.DUMMYFUNCTION("""COMPUTED_VALUE"""),"INTEGER_ZERO_OR_POSITIVE")</f>
        <v>INTEGER_ZERO_OR_POSITIVE</v>
      </c>
      <c r="AE310" t="str">
        <f>IFERROR(__xludf.DUMMYFUNCTION("""COMPUTED_VALUE"""),"SUM")</f>
        <v>SUM</v>
      </c>
      <c r="AF310" t="b">
        <f>IFERROR(__xludf.DUMMYFUNCTION("""COMPUTED_VALUE"""),TRUE)</f>
        <v>1</v>
      </c>
      <c r="AG310" t="str">
        <f>IFERROR(__xludf.DUMMYFUNCTION("""COMPUTED_VALUE"""),"")</f>
        <v/>
      </c>
    </row>
    <row r="311">
      <c r="A311" t="str">
        <f>IFERROR(__xludf.DUMMYFUNCTION("""COMPUTED_VALUE"""),"calculate")</f>
        <v>calculate</v>
      </c>
      <c r="B311" t="str">
        <f>IFERROR(__xludf.DUMMYFUNCTION("""COMPUTED_VALUE"""),"TotCashBalE")</f>
        <v>TotCashBalE</v>
      </c>
      <c r="C311" t="str">
        <f>IFERROR(__xludf.DUMMYFUNCTION("""COMPUTED_VALUE"""),"Total cash balance")</f>
        <v>Total cash balance</v>
      </c>
      <c r="D311" t="str">
        <f>IFERROR(__xludf.DUMMYFUNCTION("""COMPUTED_VALUE"""),"")</f>
        <v/>
      </c>
      <c r="E311" t="str">
        <f>IFERROR(__xludf.DUMMYFUNCTION("""COMPUTED_VALUE"""),"")</f>
        <v/>
      </c>
      <c r="F311">
        <f>IFERROR(__xludf.DUMMYFUNCTION("""COMPUTED_VALUE"""),311.0)</f>
        <v>311</v>
      </c>
      <c r="G311" t="str">
        <f>IFERROR(__xludf.DUMMYFUNCTION("""COMPUTED_VALUE"""),"")</f>
        <v/>
      </c>
      <c r="H311">
        <f>IFERROR(__xludf.DUMMYFUNCTION("""COMPUTED_VALUE"""),11.0)</f>
        <v>11</v>
      </c>
      <c r="I311" t="str">
        <f>IFERROR(__xludf.DUMMYFUNCTION("""COMPUTED_VALUE"""),"")</f>
        <v/>
      </c>
      <c r="J311" t="str">
        <f>IFERROR(__xludf.DUMMYFUNCTION("""COMPUTED_VALUE"""),"")</f>
        <v/>
      </c>
      <c r="K311" t="str">
        <f>IFERROR(__xludf.DUMMYFUNCTION("""COMPUTED_VALUE"""),"")</f>
        <v/>
      </c>
      <c r="L311" s="61" t="str">
        <f>IFERROR(__xludf.DUMMYFUNCTION("""COMPUTED_VALUE"""),"")</f>
        <v/>
      </c>
      <c r="M311" s="61" t="str">
        <f>IFERROR(__xludf.DUMMYFUNCTION("""COMPUTED_VALUE"""),"")</f>
        <v/>
      </c>
      <c r="N311" s="15" t="str">
        <f>IFERROR(__xludf.DUMMYFUNCTION("""COMPUTED_VALUE"""),"")</f>
        <v/>
      </c>
      <c r="O311" t="str">
        <f>IFERROR(__xludf.DUMMYFUNCTION("""COMPUTED_VALUE"""),"")</f>
        <v/>
      </c>
      <c r="P311" t="str">
        <f>IFERROR(__xludf.DUMMYFUNCTION("""COMPUTED_VALUE"""),"${BankBalEndO} + ${BankBalEndD} + ${CashHandEnd}")</f>
        <v>${BankBalEndO} + ${BankBalEndD} + ${CashHandEnd}</v>
      </c>
      <c r="Q311" t="str">
        <f>IFERROR(__xludf.DUMMYFUNCTION("""COMPUTED_VALUE"""),"")</f>
        <v/>
      </c>
      <c r="R311" t="str">
        <f>IFERROR(__xludf.DUMMYFUNCTION("""COMPUTED_VALUE"""),"")</f>
        <v/>
      </c>
      <c r="S311" t="str">
        <f>IFERROR(__xludf.DUMMYFUNCTION("""COMPUTED_VALUE"""),"")</f>
        <v/>
      </c>
      <c r="T311" t="str">
        <f>IFERROR(__xludf.DUMMYFUNCTION("""COMPUTED_VALUE"""),"")</f>
        <v/>
      </c>
      <c r="U311" t="str">
        <f>IFERROR(__xludf.DUMMYFUNCTION("""COMPUTED_VALUE"""),"")</f>
        <v/>
      </c>
      <c r="V311" t="str">
        <f>IFERROR(__xludf.DUMMYFUNCTION("""COMPUTED_VALUE"""),"")</f>
        <v/>
      </c>
      <c r="W311" t="str">
        <f>IFERROR(__xludf.DUMMYFUNCTION("""COMPUTED_VALUE"""),"")</f>
        <v/>
      </c>
      <c r="X311" t="str">
        <f>IFERROR(__xludf.DUMMYFUNCTION("""COMPUTED_VALUE"""),"total_cash_")</f>
        <v>total_cash_</v>
      </c>
      <c r="Y311" t="str">
        <f>IFERROR(__xludf.DUMMYFUNCTION("""COMPUTED_VALUE"""),"Yes")</f>
        <v>Yes</v>
      </c>
      <c r="Z311" t="str">
        <f>IFERROR(__xludf.DUMMYFUNCTION("""COMPUTED_VALUE"""),"")</f>
        <v/>
      </c>
      <c r="AA311" t="str">
        <f>IFERROR(__xludf.DUMMYFUNCTION("""COMPUTED_VALUE"""),"")</f>
        <v/>
      </c>
      <c r="AB311" t="str">
        <f>IFERROR(__xludf.DUMMYFUNCTION("""COMPUTED_VALUE"""),"")</f>
        <v/>
      </c>
      <c r="AC311" t="str">
        <f>IFERROR(__xludf.DUMMYFUNCTION("""COMPUTED_VALUE"""),"NUMBER")</f>
        <v>NUMBER</v>
      </c>
      <c r="AD311" t="str">
        <f>IFERROR(__xludf.DUMMYFUNCTION("""COMPUTED_VALUE"""),"NUMBER")</f>
        <v>NUMBER</v>
      </c>
      <c r="AE311" t="str">
        <f>IFERROR(__xludf.DUMMYFUNCTION("""COMPUTED_VALUE"""),"SUM")</f>
        <v>SUM</v>
      </c>
      <c r="AF311" t="b">
        <f>IFERROR(__xludf.DUMMYFUNCTION("""COMPUTED_VALUE"""),TRUE)</f>
        <v>1</v>
      </c>
      <c r="AG311" t="str">
        <f>IFERROR(__xludf.DUMMYFUNCTION("""COMPUTED_VALUE"""),"")</f>
        <v/>
      </c>
    </row>
    <row r="312">
      <c r="A312" t="str">
        <f>IFERROR(__xludf.DUMMYFUNCTION("""COMPUTED_VALUE"""),"end_group")</f>
        <v>end_group</v>
      </c>
      <c r="B312" t="str">
        <f>IFERROR(__xludf.DUMMYFUNCTION("""COMPUTED_VALUE"""),"")</f>
        <v/>
      </c>
      <c r="C312" t="str">
        <f>IFERROR(__xludf.DUMMYFUNCTION("""COMPUTED_VALUE"""),"")</f>
        <v/>
      </c>
      <c r="D312" t="str">
        <f>IFERROR(__xludf.DUMMYFUNCTION("""COMPUTED_VALUE"""),"")</f>
        <v/>
      </c>
      <c r="E312" t="str">
        <f>IFERROR(__xludf.DUMMYFUNCTION("""COMPUTED_VALUE"""),"")</f>
        <v/>
      </c>
      <c r="F312">
        <f>IFERROR(__xludf.DUMMYFUNCTION("""COMPUTED_VALUE"""),312.0)</f>
        <v>312</v>
      </c>
      <c r="G312" t="str">
        <f>IFERROR(__xludf.DUMMYFUNCTION("""COMPUTED_VALUE"""),"")</f>
        <v/>
      </c>
      <c r="H312" t="str">
        <f>IFERROR(__xludf.DUMMYFUNCTION("""COMPUTED_VALUE"""),"")</f>
        <v/>
      </c>
      <c r="I312" t="str">
        <f>IFERROR(__xludf.DUMMYFUNCTION("""COMPUTED_VALUE"""),"")</f>
        <v/>
      </c>
      <c r="J312" t="str">
        <f>IFERROR(__xludf.DUMMYFUNCTION("""COMPUTED_VALUE"""),"")</f>
        <v/>
      </c>
      <c r="K312" t="str">
        <f>IFERROR(__xludf.DUMMYFUNCTION("""COMPUTED_VALUE"""),"")</f>
        <v/>
      </c>
      <c r="L312" s="61" t="str">
        <f>IFERROR(__xludf.DUMMYFUNCTION("""COMPUTED_VALUE"""),"")</f>
        <v/>
      </c>
      <c r="M312" s="61" t="str">
        <f>IFERROR(__xludf.DUMMYFUNCTION("""COMPUTED_VALUE"""),"")</f>
        <v/>
      </c>
      <c r="N312" s="15" t="str">
        <f>IFERROR(__xludf.DUMMYFUNCTION("""COMPUTED_VALUE"""),"")</f>
        <v/>
      </c>
      <c r="O312" t="str">
        <f>IFERROR(__xludf.DUMMYFUNCTION("""COMPUTED_VALUE"""),"")</f>
        <v/>
      </c>
      <c r="P312" t="str">
        <f>IFERROR(__xludf.DUMMYFUNCTION("""COMPUTED_VALUE"""),"")</f>
        <v/>
      </c>
      <c r="Q312" t="str">
        <f>IFERROR(__xludf.DUMMYFUNCTION("""COMPUTED_VALUE"""),"")</f>
        <v/>
      </c>
      <c r="R312" t="str">
        <f>IFERROR(__xludf.DUMMYFUNCTION("""COMPUTED_VALUE"""),"")</f>
        <v/>
      </c>
      <c r="S312" t="str">
        <f>IFERROR(__xludf.DUMMYFUNCTION("""COMPUTED_VALUE"""),"")</f>
        <v/>
      </c>
      <c r="T312" t="str">
        <f>IFERROR(__xludf.DUMMYFUNCTION("""COMPUTED_VALUE"""),"")</f>
        <v/>
      </c>
      <c r="U312" t="str">
        <f>IFERROR(__xludf.DUMMYFUNCTION("""COMPUTED_VALUE"""),"")</f>
        <v/>
      </c>
      <c r="V312" t="str">
        <f>IFERROR(__xludf.DUMMYFUNCTION("""COMPUTED_VALUE"""),"")</f>
        <v/>
      </c>
      <c r="W312" t="str">
        <f>IFERROR(__xludf.DUMMYFUNCTION("""COMPUTED_VALUE"""),"")</f>
        <v/>
      </c>
      <c r="X312" t="str">
        <f>IFERROR(__xludf.DUMMYFUNCTION("""COMPUTED_VALUE"""),"")</f>
        <v/>
      </c>
      <c r="Y312" t="str">
        <f>IFERROR(__xludf.DUMMYFUNCTION("""COMPUTED_VALUE"""),"No")</f>
        <v>No</v>
      </c>
      <c r="Z312" t="str">
        <f>IFERROR(__xludf.DUMMYFUNCTION("""COMPUTED_VALUE"""),"")</f>
        <v/>
      </c>
      <c r="AA312" t="str">
        <f>IFERROR(__xludf.DUMMYFUNCTION("""COMPUTED_VALUE"""),"")</f>
        <v/>
      </c>
      <c r="AB312" t="str">
        <f>IFERROR(__xludf.DUMMYFUNCTION("""COMPUTED_VALUE"""),"")</f>
        <v/>
      </c>
      <c r="AC312" t="str">
        <f>IFERROR(__xludf.DUMMYFUNCTION("""COMPUTED_VALUE"""),"")</f>
        <v/>
      </c>
      <c r="AD312" t="str">
        <f>IFERROR(__xludf.DUMMYFUNCTION("""COMPUTED_VALUE"""),"")</f>
        <v/>
      </c>
      <c r="AE312" t="str">
        <f>IFERROR(__xludf.DUMMYFUNCTION("""COMPUTED_VALUE"""),"")</f>
        <v/>
      </c>
      <c r="AF312" t="str">
        <f>IFERROR(__xludf.DUMMYFUNCTION("""COMPUTED_VALUE"""),"")</f>
        <v/>
      </c>
      <c r="AG312" t="str">
        <f>IFERROR(__xludf.DUMMYFUNCTION("""COMPUTED_VALUE"""),"")</f>
        <v/>
      </c>
    </row>
    <row r="313">
      <c r="A313" t="str">
        <f>IFERROR(__xludf.DUMMYFUNCTION("""COMPUTED_VALUE"""),"begin_group")</f>
        <v>begin_group</v>
      </c>
      <c r="B313" t="str">
        <f>IFERROR(__xludf.DUMMYFUNCTION("""COMPUTED_VALUE"""),"SumFinancia")</f>
        <v>SumFinancia</v>
      </c>
      <c r="C313" t="str">
        <f>IFERROR(__xludf.DUMMYFUNCTION("""COMPUTED_VALUE"""),"Section 20 Summary of Financials")</f>
        <v>Section 20 Summary of Financials</v>
      </c>
      <c r="D313" t="str">
        <f>IFERROR(__xludf.DUMMYFUNCTION("""COMPUTED_VALUE"""),"")</f>
        <v/>
      </c>
      <c r="E313" t="str">
        <f>IFERROR(__xludf.DUMMYFUNCTION("""COMPUTED_VALUE"""),"")</f>
        <v/>
      </c>
      <c r="F313">
        <f>IFERROR(__xludf.DUMMYFUNCTION("""COMPUTED_VALUE"""),313.0)</f>
        <v>313</v>
      </c>
      <c r="G313" t="str">
        <f>IFERROR(__xludf.DUMMYFUNCTION("""COMPUTED_VALUE"""),"")</f>
        <v/>
      </c>
      <c r="H313">
        <f>IFERROR(__xludf.DUMMYFUNCTION("""COMPUTED_VALUE"""),11.0)</f>
        <v>11</v>
      </c>
      <c r="I313" t="str">
        <f>IFERROR(__xludf.DUMMYFUNCTION("""COMPUTED_VALUE"""),"")</f>
        <v/>
      </c>
      <c r="J313" t="str">
        <f>IFERROR(__xludf.DUMMYFUNCTION("""COMPUTED_VALUE"""),"field-list")</f>
        <v>field-list</v>
      </c>
      <c r="K313" t="str">
        <f>IFERROR(__xludf.DUMMYFUNCTION("""COMPUTED_VALUE"""),"")</f>
        <v/>
      </c>
      <c r="L313" s="61" t="str">
        <f>IFERROR(__xludf.DUMMYFUNCTION("""COMPUTED_VALUE"""),"")</f>
        <v/>
      </c>
      <c r="M313" s="61" t="str">
        <f>IFERROR(__xludf.DUMMYFUNCTION("""COMPUTED_VALUE"""),"")</f>
        <v/>
      </c>
      <c r="N313" s="15" t="str">
        <f>IFERROR(__xludf.DUMMYFUNCTION("""COMPUTED_VALUE"""),"")</f>
        <v/>
      </c>
      <c r="O313" t="str">
        <f>IFERROR(__xludf.DUMMYFUNCTION("""COMPUTED_VALUE"""),"")</f>
        <v/>
      </c>
      <c r="P313" t="str">
        <f>IFERROR(__xludf.DUMMYFUNCTION("""COMPUTED_VALUE"""),"")</f>
        <v/>
      </c>
      <c r="Q313" t="str">
        <f>IFERROR(__xludf.DUMMYFUNCTION("""COMPUTED_VALUE"""),"")</f>
        <v/>
      </c>
      <c r="R313" t="str">
        <f>IFERROR(__xludf.DUMMYFUNCTION("""COMPUTED_VALUE"""),"")</f>
        <v/>
      </c>
      <c r="S313" t="str">
        <f>IFERROR(__xludf.DUMMYFUNCTION("""COMPUTED_VALUE"""),"")</f>
        <v/>
      </c>
      <c r="T313" t="str">
        <f>IFERROR(__xludf.DUMMYFUNCTION("""COMPUTED_VALUE"""),"")</f>
        <v/>
      </c>
      <c r="U313" t="str">
        <f>IFERROR(__xludf.DUMMYFUNCTION("""COMPUTED_VALUE"""),"")</f>
        <v/>
      </c>
      <c r="V313" t="str">
        <f>IFERROR(__xludf.DUMMYFUNCTION("""COMPUTED_VALUE"""),"")</f>
        <v/>
      </c>
      <c r="W313" t="str">
        <f>IFERROR(__xludf.DUMMYFUNCTION("""COMPUTED_VALUE"""),"")</f>
        <v/>
      </c>
      <c r="X313" t="str">
        <f>IFERROR(__xludf.DUMMYFUNCTION("""COMPUTED_VALUE"""),"section_20_")</f>
        <v>section_20_</v>
      </c>
      <c r="Y313" t="str">
        <f>IFERROR(__xludf.DUMMYFUNCTION("""COMPUTED_VALUE"""),"No")</f>
        <v>No</v>
      </c>
      <c r="Z313" t="str">
        <f>IFERROR(__xludf.DUMMYFUNCTION("""COMPUTED_VALUE"""),"")</f>
        <v/>
      </c>
      <c r="AA313" t="str">
        <f>IFERROR(__xludf.DUMMYFUNCTION("""COMPUTED_VALUE"""),"")</f>
        <v/>
      </c>
      <c r="AB313" t="str">
        <f>IFERROR(__xludf.DUMMYFUNCTION("""COMPUTED_VALUE"""),"")</f>
        <v/>
      </c>
      <c r="AC313" t="str">
        <f>IFERROR(__xludf.DUMMYFUNCTION("""COMPUTED_VALUE"""),"")</f>
        <v/>
      </c>
      <c r="AD313" t="str">
        <f>IFERROR(__xludf.DUMMYFUNCTION("""COMPUTED_VALUE"""),"")</f>
        <v/>
      </c>
      <c r="AE313" t="str">
        <f>IFERROR(__xludf.DUMMYFUNCTION("""COMPUTED_VALUE"""),"")</f>
        <v/>
      </c>
      <c r="AF313" t="str">
        <f>IFERROR(__xludf.DUMMYFUNCTION("""COMPUTED_VALUE"""),"")</f>
        <v/>
      </c>
      <c r="AG313" t="str">
        <f>IFERROR(__xludf.DUMMYFUNCTION("""COMPUTED_VALUE"""),"")</f>
        <v/>
      </c>
    </row>
    <row r="314">
      <c r="A314" t="str">
        <f>IFERROR(__xludf.DUMMYFUNCTION("""COMPUTED_VALUE"""),"note")</f>
        <v>note</v>
      </c>
      <c r="B314" t="str">
        <f>IFERROR(__xludf.DUMMYFUNCTION("""COMPUTED_VALUE"""),"TotFinanNot")</f>
        <v>TotFinanNot</v>
      </c>
      <c r="C314" t="str">
        <f>IFERROR(__xludf.DUMMYFUNCTION("""COMPUTED_VALUE"""),"1. Total Financing (A) is: ₦${TotalFinanc}")</f>
        <v>1. Total Financing (A) is: ₦${TotalFinanc}</v>
      </c>
      <c r="D314" t="str">
        <f>IFERROR(__xludf.DUMMYFUNCTION("""COMPUTED_VALUE"""),"")</f>
        <v/>
      </c>
      <c r="E314" t="str">
        <f>IFERROR(__xludf.DUMMYFUNCTION("""COMPUTED_VALUE"""),"")</f>
        <v/>
      </c>
      <c r="F314">
        <f>IFERROR(__xludf.DUMMYFUNCTION("""COMPUTED_VALUE"""),314.0)</f>
        <v>314</v>
      </c>
      <c r="G314" t="str">
        <f>IFERROR(__xludf.DUMMYFUNCTION("""COMPUTED_VALUE"""),"")</f>
        <v/>
      </c>
      <c r="H314">
        <f>IFERROR(__xludf.DUMMYFUNCTION("""COMPUTED_VALUE"""),11.0)</f>
        <v>11</v>
      </c>
      <c r="I314" t="str">
        <f>IFERROR(__xludf.DUMMYFUNCTION("""COMPUTED_VALUE"""),"")</f>
        <v/>
      </c>
      <c r="J314" t="str">
        <f>IFERROR(__xludf.DUMMYFUNCTION("""COMPUTED_VALUE"""),"w1")</f>
        <v>w1</v>
      </c>
      <c r="K314" t="str">
        <f>IFERROR(__xludf.DUMMYFUNCTION("""COMPUTED_VALUE"""),"")</f>
        <v/>
      </c>
      <c r="L314" s="61" t="str">
        <f>IFERROR(__xludf.DUMMYFUNCTION("""COMPUTED_VALUE"""),"")</f>
        <v/>
      </c>
      <c r="M314" s="61" t="str">
        <f>IFERROR(__xludf.DUMMYFUNCTION("""COMPUTED_VALUE"""),"")</f>
        <v/>
      </c>
      <c r="N314" s="15" t="str">
        <f>IFERROR(__xludf.DUMMYFUNCTION("""COMPUTED_VALUE"""),"")</f>
        <v/>
      </c>
      <c r="O314" t="str">
        <f>IFERROR(__xludf.DUMMYFUNCTION("""COMPUTED_VALUE"""),"")</f>
        <v/>
      </c>
      <c r="P314" t="str">
        <f>IFERROR(__xludf.DUMMYFUNCTION("""COMPUTED_VALUE"""),"")</f>
        <v/>
      </c>
      <c r="Q314" t="str">
        <f>IFERROR(__xludf.DUMMYFUNCTION("""COMPUTED_VALUE"""),"")</f>
        <v/>
      </c>
      <c r="R314" t="str">
        <f>IFERROR(__xludf.DUMMYFUNCTION("""COMPUTED_VALUE"""),"")</f>
        <v/>
      </c>
      <c r="S314" t="str">
        <f>IFERROR(__xludf.DUMMYFUNCTION("""COMPUTED_VALUE"""),"")</f>
        <v/>
      </c>
      <c r="T314" t="str">
        <f>IFERROR(__xludf.DUMMYFUNCTION("""COMPUTED_VALUE"""),"")</f>
        <v/>
      </c>
      <c r="U314" t="str">
        <f>IFERROR(__xludf.DUMMYFUNCTION("""COMPUTED_VALUE"""),"")</f>
        <v/>
      </c>
      <c r="V314" t="str">
        <f>IFERROR(__xludf.DUMMYFUNCTION("""COMPUTED_VALUE"""),"")</f>
        <v/>
      </c>
      <c r="W314" t="str">
        <f>IFERROR(__xludf.DUMMYFUNCTION("""COMPUTED_VALUE"""),"")</f>
        <v/>
      </c>
      <c r="X314" t="str">
        <f>IFERROR(__xludf.DUMMYFUNCTION("""COMPUTED_VALUE"""),"total_finan")</f>
        <v>total_finan</v>
      </c>
      <c r="Y314" t="str">
        <f>IFERROR(__xludf.DUMMYFUNCTION("""COMPUTED_VALUE"""),"No")</f>
        <v>No</v>
      </c>
      <c r="Z314" t="str">
        <f>IFERROR(__xludf.DUMMYFUNCTION("""COMPUTED_VALUE"""),"")</f>
        <v/>
      </c>
      <c r="AA314" t="str">
        <f>IFERROR(__xludf.DUMMYFUNCTION("""COMPUTED_VALUE"""),"")</f>
        <v/>
      </c>
      <c r="AB314" t="str">
        <f>IFERROR(__xludf.DUMMYFUNCTION("""COMPUTED_VALUE"""),"")</f>
        <v/>
      </c>
      <c r="AC314" t="str">
        <f>IFERROR(__xludf.DUMMYFUNCTION("""COMPUTED_VALUE"""),"")</f>
        <v/>
      </c>
      <c r="AD314" t="str">
        <f>IFERROR(__xludf.DUMMYFUNCTION("""COMPUTED_VALUE"""),"")</f>
        <v/>
      </c>
      <c r="AE314" t="str">
        <f>IFERROR(__xludf.DUMMYFUNCTION("""COMPUTED_VALUE"""),"")</f>
        <v/>
      </c>
      <c r="AF314" t="str">
        <f>IFERROR(__xludf.DUMMYFUNCTION("""COMPUTED_VALUE"""),"")</f>
        <v/>
      </c>
      <c r="AG314" t="str">
        <f>IFERROR(__xludf.DUMMYFUNCTION("""COMPUTED_VALUE"""),"")</f>
        <v/>
      </c>
    </row>
    <row r="315">
      <c r="A315" t="str">
        <f>IFERROR(__xludf.DUMMYFUNCTION("""COMPUTED_VALUE"""),"note")</f>
        <v>note</v>
      </c>
      <c r="B315" t="str">
        <f>IFERROR(__xludf.DUMMYFUNCTION("""COMPUTED_VALUE"""),"TotExpenNot")</f>
        <v>TotExpenNot</v>
      </c>
      <c r="C315" t="str">
        <f>IFERROR(__xludf.DUMMYFUNCTION("""COMPUTED_VALUE"""),"2. Total Expenditure (B) is: ₦${TotalExpens}")</f>
        <v>2. Total Expenditure (B) is: ₦${TotalExpens}</v>
      </c>
      <c r="D315" t="str">
        <f>IFERROR(__xludf.DUMMYFUNCTION("""COMPUTED_VALUE"""),"")</f>
        <v/>
      </c>
      <c r="E315" t="str">
        <f>IFERROR(__xludf.DUMMYFUNCTION("""COMPUTED_VALUE"""),"")</f>
        <v/>
      </c>
      <c r="F315">
        <f>IFERROR(__xludf.DUMMYFUNCTION("""COMPUTED_VALUE"""),315.0)</f>
        <v>315</v>
      </c>
      <c r="G315" t="str">
        <f>IFERROR(__xludf.DUMMYFUNCTION("""COMPUTED_VALUE"""),"")</f>
        <v/>
      </c>
      <c r="H315">
        <f>IFERROR(__xludf.DUMMYFUNCTION("""COMPUTED_VALUE"""),11.0)</f>
        <v>11</v>
      </c>
      <c r="I315" t="str">
        <f>IFERROR(__xludf.DUMMYFUNCTION("""COMPUTED_VALUE"""),"")</f>
        <v/>
      </c>
      <c r="J315" t="str">
        <f>IFERROR(__xludf.DUMMYFUNCTION("""COMPUTED_VALUE"""),"w1")</f>
        <v>w1</v>
      </c>
      <c r="K315" t="str">
        <f>IFERROR(__xludf.DUMMYFUNCTION("""COMPUTED_VALUE"""),"")</f>
        <v/>
      </c>
      <c r="L315" s="61" t="str">
        <f>IFERROR(__xludf.DUMMYFUNCTION("""COMPUTED_VALUE"""),"")</f>
        <v/>
      </c>
      <c r="M315" s="61" t="str">
        <f>IFERROR(__xludf.DUMMYFUNCTION("""COMPUTED_VALUE"""),"")</f>
        <v/>
      </c>
      <c r="N315" s="15" t="str">
        <f>IFERROR(__xludf.DUMMYFUNCTION("""COMPUTED_VALUE"""),"")</f>
        <v/>
      </c>
      <c r="O315" t="str">
        <f>IFERROR(__xludf.DUMMYFUNCTION("""COMPUTED_VALUE"""),"")</f>
        <v/>
      </c>
      <c r="P315" t="str">
        <f>IFERROR(__xludf.DUMMYFUNCTION("""COMPUTED_VALUE"""),"")</f>
        <v/>
      </c>
      <c r="Q315" t="str">
        <f>IFERROR(__xludf.DUMMYFUNCTION("""COMPUTED_VALUE"""),"")</f>
        <v/>
      </c>
      <c r="R315" t="str">
        <f>IFERROR(__xludf.DUMMYFUNCTION("""COMPUTED_VALUE"""),"")</f>
        <v/>
      </c>
      <c r="S315" t="str">
        <f>IFERROR(__xludf.DUMMYFUNCTION("""COMPUTED_VALUE"""),"")</f>
        <v/>
      </c>
      <c r="T315" t="str">
        <f>IFERROR(__xludf.DUMMYFUNCTION("""COMPUTED_VALUE"""),"")</f>
        <v/>
      </c>
      <c r="U315" t="str">
        <f>IFERROR(__xludf.DUMMYFUNCTION("""COMPUTED_VALUE"""),"")</f>
        <v/>
      </c>
      <c r="V315" t="str">
        <f>IFERROR(__xludf.DUMMYFUNCTION("""COMPUTED_VALUE"""),"")</f>
        <v/>
      </c>
      <c r="W315" t="str">
        <f>IFERROR(__xludf.DUMMYFUNCTION("""COMPUTED_VALUE"""),"")</f>
        <v/>
      </c>
      <c r="X315" t="str">
        <f>IFERROR(__xludf.DUMMYFUNCTION("""COMPUTED_VALUE"""),"total_expen")</f>
        <v>total_expen</v>
      </c>
      <c r="Y315" t="str">
        <f>IFERROR(__xludf.DUMMYFUNCTION("""COMPUTED_VALUE"""),"No")</f>
        <v>No</v>
      </c>
      <c r="Z315" t="str">
        <f>IFERROR(__xludf.DUMMYFUNCTION("""COMPUTED_VALUE"""),"")</f>
        <v/>
      </c>
      <c r="AA315" t="str">
        <f>IFERROR(__xludf.DUMMYFUNCTION("""COMPUTED_VALUE"""),"")</f>
        <v/>
      </c>
      <c r="AB315" t="str">
        <f>IFERROR(__xludf.DUMMYFUNCTION("""COMPUTED_VALUE"""),"")</f>
        <v/>
      </c>
      <c r="AC315" t="str">
        <f>IFERROR(__xludf.DUMMYFUNCTION("""COMPUTED_VALUE"""),"")</f>
        <v/>
      </c>
      <c r="AD315" t="str">
        <f>IFERROR(__xludf.DUMMYFUNCTION("""COMPUTED_VALUE"""),"")</f>
        <v/>
      </c>
      <c r="AE315" t="str">
        <f>IFERROR(__xludf.DUMMYFUNCTION("""COMPUTED_VALUE"""),"")</f>
        <v/>
      </c>
      <c r="AF315" t="str">
        <f>IFERROR(__xludf.DUMMYFUNCTION("""COMPUTED_VALUE"""),"")</f>
        <v/>
      </c>
      <c r="AG315" t="str">
        <f>IFERROR(__xludf.DUMMYFUNCTION("""COMPUTED_VALUE"""),"")</f>
        <v/>
      </c>
    </row>
    <row r="316">
      <c r="A316" t="str">
        <f>IFERROR(__xludf.DUMMYFUNCTION("""COMPUTED_VALUE"""),"note")</f>
        <v>note</v>
      </c>
      <c r="B316" t="str">
        <f>IFERROR(__xludf.DUMMYFUNCTION("""COMPUTED_VALUE"""),"NetChngNote")</f>
        <v>NetChngNote</v>
      </c>
      <c r="C316" t="str">
        <f>IFERROR(__xludf.DUMMYFUNCTION("""COMPUTED_VALUE"""),"3. Net Change in Cash (C = A - B) is: ₦${NetChngCash}")</f>
        <v>3. Net Change in Cash (C = A - B) is: ₦${NetChngCash}</v>
      </c>
      <c r="D316" t="str">
        <f>IFERROR(__xludf.DUMMYFUNCTION("""COMPUTED_VALUE"""),"")</f>
        <v/>
      </c>
      <c r="E316" t="str">
        <f>IFERROR(__xludf.DUMMYFUNCTION("""COMPUTED_VALUE"""),"")</f>
        <v/>
      </c>
      <c r="F316">
        <f>IFERROR(__xludf.DUMMYFUNCTION("""COMPUTED_VALUE"""),316.0)</f>
        <v>316</v>
      </c>
      <c r="G316" t="str">
        <f>IFERROR(__xludf.DUMMYFUNCTION("""COMPUTED_VALUE"""),"")</f>
        <v/>
      </c>
      <c r="H316">
        <f>IFERROR(__xludf.DUMMYFUNCTION("""COMPUTED_VALUE"""),11.0)</f>
        <v>11</v>
      </c>
      <c r="I316" t="str">
        <f>IFERROR(__xludf.DUMMYFUNCTION("""COMPUTED_VALUE"""),"")</f>
        <v/>
      </c>
      <c r="J316" t="str">
        <f>IFERROR(__xludf.DUMMYFUNCTION("""COMPUTED_VALUE"""),"w1")</f>
        <v>w1</v>
      </c>
      <c r="K316" t="str">
        <f>IFERROR(__xludf.DUMMYFUNCTION("""COMPUTED_VALUE"""),"")</f>
        <v/>
      </c>
      <c r="L316" s="61" t="str">
        <f>IFERROR(__xludf.DUMMYFUNCTION("""COMPUTED_VALUE"""),"")</f>
        <v/>
      </c>
      <c r="M316" s="61" t="str">
        <f>IFERROR(__xludf.DUMMYFUNCTION("""COMPUTED_VALUE"""),"")</f>
        <v/>
      </c>
      <c r="N316" s="15" t="str">
        <f>IFERROR(__xludf.DUMMYFUNCTION("""COMPUTED_VALUE"""),"")</f>
        <v/>
      </c>
      <c r="O316" t="str">
        <f>IFERROR(__xludf.DUMMYFUNCTION("""COMPUTED_VALUE"""),"")</f>
        <v/>
      </c>
      <c r="P316" t="str">
        <f>IFERROR(__xludf.DUMMYFUNCTION("""COMPUTED_VALUE"""),"")</f>
        <v/>
      </c>
      <c r="Q316" t="str">
        <f>IFERROR(__xludf.DUMMYFUNCTION("""COMPUTED_VALUE"""),"")</f>
        <v/>
      </c>
      <c r="R316" t="str">
        <f>IFERROR(__xludf.DUMMYFUNCTION("""COMPUTED_VALUE"""),"")</f>
        <v/>
      </c>
      <c r="S316" t="str">
        <f>IFERROR(__xludf.DUMMYFUNCTION("""COMPUTED_VALUE"""),"")</f>
        <v/>
      </c>
      <c r="T316" t="str">
        <f>IFERROR(__xludf.DUMMYFUNCTION("""COMPUTED_VALUE"""),"")</f>
        <v/>
      </c>
      <c r="U316" t="str">
        <f>IFERROR(__xludf.DUMMYFUNCTION("""COMPUTED_VALUE"""),"")</f>
        <v/>
      </c>
      <c r="V316" t="str">
        <f>IFERROR(__xludf.DUMMYFUNCTION("""COMPUTED_VALUE"""),"")</f>
        <v/>
      </c>
      <c r="W316" t="str">
        <f>IFERROR(__xludf.DUMMYFUNCTION("""COMPUTED_VALUE"""),"")</f>
        <v/>
      </c>
      <c r="X316" t="str">
        <f>IFERROR(__xludf.DUMMYFUNCTION("""COMPUTED_VALUE"""),"net_change_")</f>
        <v>net_change_</v>
      </c>
      <c r="Y316" t="str">
        <f>IFERROR(__xludf.DUMMYFUNCTION("""COMPUTED_VALUE"""),"No")</f>
        <v>No</v>
      </c>
      <c r="Z316" t="str">
        <f>IFERROR(__xludf.DUMMYFUNCTION("""COMPUTED_VALUE"""),"")</f>
        <v/>
      </c>
      <c r="AA316" t="str">
        <f>IFERROR(__xludf.DUMMYFUNCTION("""COMPUTED_VALUE"""),"")</f>
        <v/>
      </c>
      <c r="AB316" t="str">
        <f>IFERROR(__xludf.DUMMYFUNCTION("""COMPUTED_VALUE"""),"")</f>
        <v/>
      </c>
      <c r="AC316" t="str">
        <f>IFERROR(__xludf.DUMMYFUNCTION("""COMPUTED_VALUE"""),"")</f>
        <v/>
      </c>
      <c r="AD316" t="str">
        <f>IFERROR(__xludf.DUMMYFUNCTION("""COMPUTED_VALUE"""),"")</f>
        <v/>
      </c>
      <c r="AE316" t="str">
        <f>IFERROR(__xludf.DUMMYFUNCTION("""COMPUTED_VALUE"""),"")</f>
        <v/>
      </c>
      <c r="AF316" t="str">
        <f>IFERROR(__xludf.DUMMYFUNCTION("""COMPUTED_VALUE"""),"")</f>
        <v/>
      </c>
      <c r="AG316" t="str">
        <f>IFERROR(__xludf.DUMMYFUNCTION("""COMPUTED_VALUE"""),"")</f>
        <v/>
      </c>
    </row>
    <row r="317">
      <c r="A317" t="str">
        <f>IFERROR(__xludf.DUMMYFUNCTION("""COMPUTED_VALUE"""),"note")</f>
        <v>note</v>
      </c>
      <c r="B317" t="str">
        <f>IFERROR(__xludf.DUMMYFUNCTION("""COMPUTED_VALUE"""),"NetCashNote")</f>
        <v>NetCashNote</v>
      </c>
      <c r="C317" t="str">
        <f>IFERROR(__xludf.DUMMYFUNCTION("""COMPUTED_VALUE"""),"4.  Net Cash Available (D) is: ₦${NetCashAvai}")</f>
        <v>4.  Net Cash Available (D) is: ₦${NetCashAvai}</v>
      </c>
      <c r="D317" t="str">
        <f>IFERROR(__xludf.DUMMYFUNCTION("""COMPUTED_VALUE"""),"")</f>
        <v/>
      </c>
      <c r="E317" t="str">
        <f>IFERROR(__xludf.DUMMYFUNCTION("""COMPUTED_VALUE"""),"")</f>
        <v/>
      </c>
      <c r="F317">
        <f>IFERROR(__xludf.DUMMYFUNCTION("""COMPUTED_VALUE"""),317.0)</f>
        <v>317</v>
      </c>
      <c r="G317" t="str">
        <f>IFERROR(__xludf.DUMMYFUNCTION("""COMPUTED_VALUE"""),"")</f>
        <v/>
      </c>
      <c r="H317">
        <f>IFERROR(__xludf.DUMMYFUNCTION("""COMPUTED_VALUE"""),11.0)</f>
        <v>11</v>
      </c>
      <c r="I317" t="str">
        <f>IFERROR(__xludf.DUMMYFUNCTION("""COMPUTED_VALUE"""),"")</f>
        <v/>
      </c>
      <c r="J317" t="str">
        <f>IFERROR(__xludf.DUMMYFUNCTION("""COMPUTED_VALUE"""),"w1")</f>
        <v>w1</v>
      </c>
      <c r="K317" t="str">
        <f>IFERROR(__xludf.DUMMYFUNCTION("""COMPUTED_VALUE"""),"")</f>
        <v/>
      </c>
      <c r="L317" s="61" t="str">
        <f>IFERROR(__xludf.DUMMYFUNCTION("""COMPUTED_VALUE"""),"")</f>
        <v/>
      </c>
      <c r="M317" s="61" t="str">
        <f>IFERROR(__xludf.DUMMYFUNCTION("""COMPUTED_VALUE"""),"")</f>
        <v/>
      </c>
      <c r="N317" s="15" t="str">
        <f>IFERROR(__xludf.DUMMYFUNCTION("""COMPUTED_VALUE"""),"")</f>
        <v/>
      </c>
      <c r="O317" t="str">
        <f>IFERROR(__xludf.DUMMYFUNCTION("""COMPUTED_VALUE"""),"")</f>
        <v/>
      </c>
      <c r="P317" t="str">
        <f>IFERROR(__xludf.DUMMYFUNCTION("""COMPUTED_VALUE"""),"")</f>
        <v/>
      </c>
      <c r="Q317" t="str">
        <f>IFERROR(__xludf.DUMMYFUNCTION("""COMPUTED_VALUE"""),"")</f>
        <v/>
      </c>
      <c r="R317" t="str">
        <f>IFERROR(__xludf.DUMMYFUNCTION("""COMPUTED_VALUE"""),"")</f>
        <v/>
      </c>
      <c r="S317" t="str">
        <f>IFERROR(__xludf.DUMMYFUNCTION("""COMPUTED_VALUE"""),"")</f>
        <v/>
      </c>
      <c r="T317" t="str">
        <f>IFERROR(__xludf.DUMMYFUNCTION("""COMPUTED_VALUE"""),"")</f>
        <v/>
      </c>
      <c r="U317" t="str">
        <f>IFERROR(__xludf.DUMMYFUNCTION("""COMPUTED_VALUE"""),"")</f>
        <v/>
      </c>
      <c r="V317" t="str">
        <f>IFERROR(__xludf.DUMMYFUNCTION("""COMPUTED_VALUE"""),"")</f>
        <v/>
      </c>
      <c r="W317" t="str">
        <f>IFERROR(__xludf.DUMMYFUNCTION("""COMPUTED_VALUE"""),"")</f>
        <v/>
      </c>
      <c r="X317" t="str">
        <f>IFERROR(__xludf.DUMMYFUNCTION("""COMPUTED_VALUE"""),"net_cash_av")</f>
        <v>net_cash_av</v>
      </c>
      <c r="Y317" t="str">
        <f>IFERROR(__xludf.DUMMYFUNCTION("""COMPUTED_VALUE"""),"No")</f>
        <v>No</v>
      </c>
      <c r="Z317" t="str">
        <f>IFERROR(__xludf.DUMMYFUNCTION("""COMPUTED_VALUE"""),"")</f>
        <v/>
      </c>
      <c r="AA317" t="str">
        <f>IFERROR(__xludf.DUMMYFUNCTION("""COMPUTED_VALUE"""),"")</f>
        <v/>
      </c>
      <c r="AB317" t="str">
        <f>IFERROR(__xludf.DUMMYFUNCTION("""COMPUTED_VALUE"""),"")</f>
        <v/>
      </c>
      <c r="AC317" t="str">
        <f>IFERROR(__xludf.DUMMYFUNCTION("""COMPUTED_VALUE"""),"")</f>
        <v/>
      </c>
      <c r="AD317" t="str">
        <f>IFERROR(__xludf.DUMMYFUNCTION("""COMPUTED_VALUE"""),"")</f>
        <v/>
      </c>
      <c r="AE317" t="str">
        <f>IFERROR(__xludf.DUMMYFUNCTION("""COMPUTED_VALUE"""),"")</f>
        <v/>
      </c>
      <c r="AF317" t="str">
        <f>IFERROR(__xludf.DUMMYFUNCTION("""COMPUTED_VALUE"""),"")</f>
        <v/>
      </c>
      <c r="AG317" t="str">
        <f>IFERROR(__xludf.DUMMYFUNCTION("""COMPUTED_VALUE"""),"")</f>
        <v/>
      </c>
    </row>
    <row r="318">
      <c r="A318" t="str">
        <f>IFERROR(__xludf.DUMMYFUNCTION("""COMPUTED_VALUE"""),"note")</f>
        <v>note</v>
      </c>
      <c r="B318" t="str">
        <f>IFERROR(__xludf.DUMMYFUNCTION("""COMPUTED_VALUE"""),"TotCashNote")</f>
        <v>TotCashNote</v>
      </c>
      <c r="C318" t="str">
        <f>IFERROR(__xludf.DUMMYFUNCTION("""COMPUTED_VALUE"""),"5. Total closing Cash Balance (E) is: ₦${TotCashBalE}")</f>
        <v>5. Total closing Cash Balance (E) is: ₦${TotCashBalE}</v>
      </c>
      <c r="D318" t="str">
        <f>IFERROR(__xludf.DUMMYFUNCTION("""COMPUTED_VALUE"""),"")</f>
        <v/>
      </c>
      <c r="E318" t="str">
        <f>IFERROR(__xludf.DUMMYFUNCTION("""COMPUTED_VALUE"""),"")</f>
        <v/>
      </c>
      <c r="F318">
        <f>IFERROR(__xludf.DUMMYFUNCTION("""COMPUTED_VALUE"""),318.0)</f>
        <v>318</v>
      </c>
      <c r="G318" t="str">
        <f>IFERROR(__xludf.DUMMYFUNCTION("""COMPUTED_VALUE"""),"")</f>
        <v/>
      </c>
      <c r="H318">
        <f>IFERROR(__xludf.DUMMYFUNCTION("""COMPUTED_VALUE"""),11.0)</f>
        <v>11</v>
      </c>
      <c r="I318" t="str">
        <f>IFERROR(__xludf.DUMMYFUNCTION("""COMPUTED_VALUE"""),"Note: E must equal D")</f>
        <v>Note: E must equal D</v>
      </c>
      <c r="J318" t="str">
        <f>IFERROR(__xludf.DUMMYFUNCTION("""COMPUTED_VALUE"""),"w1")</f>
        <v>w1</v>
      </c>
      <c r="K318" t="str">
        <f>IFERROR(__xludf.DUMMYFUNCTION("""COMPUTED_VALUE"""),"")</f>
        <v/>
      </c>
      <c r="L318" s="61" t="str">
        <f>IFERROR(__xludf.DUMMYFUNCTION("""COMPUTED_VALUE"""),"")</f>
        <v/>
      </c>
      <c r="M318" s="61" t="str">
        <f>IFERROR(__xludf.DUMMYFUNCTION("""COMPUTED_VALUE"""),"")</f>
        <v/>
      </c>
      <c r="N318" s="15" t="str">
        <f>IFERROR(__xludf.DUMMYFUNCTION("""COMPUTED_VALUE"""),"")</f>
        <v/>
      </c>
      <c r="O318" t="str">
        <f>IFERROR(__xludf.DUMMYFUNCTION("""COMPUTED_VALUE"""),"")</f>
        <v/>
      </c>
      <c r="P318" t="str">
        <f>IFERROR(__xludf.DUMMYFUNCTION("""COMPUTED_VALUE"""),"")</f>
        <v/>
      </c>
      <c r="Q318" t="str">
        <f>IFERROR(__xludf.DUMMYFUNCTION("""COMPUTED_VALUE"""),"")</f>
        <v/>
      </c>
      <c r="R318" t="str">
        <f>IFERROR(__xludf.DUMMYFUNCTION("""COMPUTED_VALUE"""),"")</f>
        <v/>
      </c>
      <c r="S318" t="str">
        <f>IFERROR(__xludf.DUMMYFUNCTION("""COMPUTED_VALUE"""),"")</f>
        <v/>
      </c>
      <c r="T318" t="str">
        <f>IFERROR(__xludf.DUMMYFUNCTION("""COMPUTED_VALUE"""),"")</f>
        <v/>
      </c>
      <c r="U318" t="str">
        <f>IFERROR(__xludf.DUMMYFUNCTION("""COMPUTED_VALUE"""),"")</f>
        <v/>
      </c>
      <c r="V318" t="str">
        <f>IFERROR(__xludf.DUMMYFUNCTION("""COMPUTED_VALUE"""),"")</f>
        <v/>
      </c>
      <c r="W318" t="str">
        <f>IFERROR(__xludf.DUMMYFUNCTION("""COMPUTED_VALUE"""),"")</f>
        <v/>
      </c>
      <c r="X318" t="str">
        <f>IFERROR(__xludf.DUMMYFUNCTION("""COMPUTED_VALUE"""),"total_closi")</f>
        <v>total_closi</v>
      </c>
      <c r="Y318" t="str">
        <f>IFERROR(__xludf.DUMMYFUNCTION("""COMPUTED_VALUE"""),"No")</f>
        <v>No</v>
      </c>
      <c r="Z318" t="str">
        <f>IFERROR(__xludf.DUMMYFUNCTION("""COMPUTED_VALUE"""),"")</f>
        <v/>
      </c>
      <c r="AA318" t="str">
        <f>IFERROR(__xludf.DUMMYFUNCTION("""COMPUTED_VALUE"""),"")</f>
        <v/>
      </c>
      <c r="AB318" t="str">
        <f>IFERROR(__xludf.DUMMYFUNCTION("""COMPUTED_VALUE"""),"")</f>
        <v/>
      </c>
      <c r="AC318" t="str">
        <f>IFERROR(__xludf.DUMMYFUNCTION("""COMPUTED_VALUE"""),"")</f>
        <v/>
      </c>
      <c r="AD318" t="str">
        <f>IFERROR(__xludf.DUMMYFUNCTION("""COMPUTED_VALUE"""),"")</f>
        <v/>
      </c>
      <c r="AE318" t="str">
        <f>IFERROR(__xludf.DUMMYFUNCTION("""COMPUTED_VALUE"""),"")</f>
        <v/>
      </c>
      <c r="AF318" t="str">
        <f>IFERROR(__xludf.DUMMYFUNCTION("""COMPUTED_VALUE"""),"")</f>
        <v/>
      </c>
      <c r="AG318" t="str">
        <f>IFERROR(__xludf.DUMMYFUNCTION("""COMPUTED_VALUE"""),"")</f>
        <v/>
      </c>
    </row>
    <row r="319">
      <c r="A319" t="str">
        <f>IFERROR(__xludf.DUMMYFUNCTION("""COMPUTED_VALUE"""),"end_group")</f>
        <v>end_group</v>
      </c>
      <c r="B319" t="str">
        <f>IFERROR(__xludf.DUMMYFUNCTION("""COMPUTED_VALUE"""),"")</f>
        <v/>
      </c>
      <c r="C319" t="str">
        <f>IFERROR(__xludf.DUMMYFUNCTION("""COMPUTED_VALUE"""),"")</f>
        <v/>
      </c>
      <c r="D319" t="str">
        <f>IFERROR(__xludf.DUMMYFUNCTION("""COMPUTED_VALUE"""),"")</f>
        <v/>
      </c>
      <c r="E319" t="str">
        <f>IFERROR(__xludf.DUMMYFUNCTION("""COMPUTED_VALUE"""),"")</f>
        <v/>
      </c>
      <c r="F319">
        <f>IFERROR(__xludf.DUMMYFUNCTION("""COMPUTED_VALUE"""),319.0)</f>
        <v>319</v>
      </c>
      <c r="G319" t="str">
        <f>IFERROR(__xludf.DUMMYFUNCTION("""COMPUTED_VALUE"""),"")</f>
        <v/>
      </c>
      <c r="H319" t="str">
        <f>IFERROR(__xludf.DUMMYFUNCTION("""COMPUTED_VALUE"""),"")</f>
        <v/>
      </c>
      <c r="I319" t="str">
        <f>IFERROR(__xludf.DUMMYFUNCTION("""COMPUTED_VALUE"""),"")</f>
        <v/>
      </c>
      <c r="J319" t="str">
        <f>IFERROR(__xludf.DUMMYFUNCTION("""COMPUTED_VALUE"""),"")</f>
        <v/>
      </c>
      <c r="K319" t="str">
        <f>IFERROR(__xludf.DUMMYFUNCTION("""COMPUTED_VALUE"""),"")</f>
        <v/>
      </c>
      <c r="L319" s="61" t="str">
        <f>IFERROR(__xludf.DUMMYFUNCTION("""COMPUTED_VALUE"""),"")</f>
        <v/>
      </c>
      <c r="M319" s="61" t="str">
        <f>IFERROR(__xludf.DUMMYFUNCTION("""COMPUTED_VALUE"""),"")</f>
        <v/>
      </c>
      <c r="N319" s="15" t="str">
        <f>IFERROR(__xludf.DUMMYFUNCTION("""COMPUTED_VALUE"""),"")</f>
        <v/>
      </c>
      <c r="O319" t="str">
        <f>IFERROR(__xludf.DUMMYFUNCTION("""COMPUTED_VALUE"""),"")</f>
        <v/>
      </c>
      <c r="P319" t="str">
        <f>IFERROR(__xludf.DUMMYFUNCTION("""COMPUTED_VALUE"""),"")</f>
        <v/>
      </c>
      <c r="Q319" t="str">
        <f>IFERROR(__xludf.DUMMYFUNCTION("""COMPUTED_VALUE"""),"")</f>
        <v/>
      </c>
      <c r="R319" t="str">
        <f>IFERROR(__xludf.DUMMYFUNCTION("""COMPUTED_VALUE"""),"")</f>
        <v/>
      </c>
      <c r="S319" t="str">
        <f>IFERROR(__xludf.DUMMYFUNCTION("""COMPUTED_VALUE"""),"")</f>
        <v/>
      </c>
      <c r="T319" t="str">
        <f>IFERROR(__xludf.DUMMYFUNCTION("""COMPUTED_VALUE"""),"")</f>
        <v/>
      </c>
      <c r="U319" t="str">
        <f>IFERROR(__xludf.DUMMYFUNCTION("""COMPUTED_VALUE"""),"")</f>
        <v/>
      </c>
      <c r="V319" t="str">
        <f>IFERROR(__xludf.DUMMYFUNCTION("""COMPUTED_VALUE"""),"")</f>
        <v/>
      </c>
      <c r="W319" t="str">
        <f>IFERROR(__xludf.DUMMYFUNCTION("""COMPUTED_VALUE"""),"")</f>
        <v/>
      </c>
      <c r="X319" t="str">
        <f>IFERROR(__xludf.DUMMYFUNCTION("""COMPUTED_VALUE"""),"")</f>
        <v/>
      </c>
      <c r="Y319" t="str">
        <f>IFERROR(__xludf.DUMMYFUNCTION("""COMPUTED_VALUE"""),"No")</f>
        <v>No</v>
      </c>
      <c r="Z319" t="str">
        <f>IFERROR(__xludf.DUMMYFUNCTION("""COMPUTED_VALUE"""),"")</f>
        <v/>
      </c>
      <c r="AA319" t="str">
        <f>IFERROR(__xludf.DUMMYFUNCTION("""COMPUTED_VALUE"""),"")</f>
        <v/>
      </c>
      <c r="AB319" t="str">
        <f>IFERROR(__xludf.DUMMYFUNCTION("""COMPUTED_VALUE"""),"")</f>
        <v/>
      </c>
      <c r="AC319" t="str">
        <f>IFERROR(__xludf.DUMMYFUNCTION("""COMPUTED_VALUE"""),"")</f>
        <v/>
      </c>
      <c r="AD319" t="str">
        <f>IFERROR(__xludf.DUMMYFUNCTION("""COMPUTED_VALUE"""),"")</f>
        <v/>
      </c>
      <c r="AE319" t="str">
        <f>IFERROR(__xludf.DUMMYFUNCTION("""COMPUTED_VALUE"""),"")</f>
        <v/>
      </c>
      <c r="AF319" t="str">
        <f>IFERROR(__xludf.DUMMYFUNCTION("""COMPUTED_VALUE"""),"")</f>
        <v/>
      </c>
      <c r="AG319" t="str">
        <f>IFERROR(__xludf.DUMMYFUNCTION("""COMPUTED_VALUE"""),"")</f>
        <v/>
      </c>
    </row>
    <row r="320">
      <c r="A320" t="str">
        <f>IFERROR(__xludf.DUMMYFUNCTION("""COMPUTED_VALUE"""),"hidden")</f>
        <v>hidden</v>
      </c>
      <c r="B320" t="str">
        <f>IFERROR(__xludf.DUMMYFUNCTION("""COMPUTED_VALUE"""),"FormSummary")</f>
        <v>FormSummary</v>
      </c>
      <c r="C320" t="str">
        <f>IFERROR(__xludf.DUMMYFUNCTION("""COMPUTED_VALUE"""),"Section 21 **Summary**")</f>
        <v>Section 21 **Summary**</v>
      </c>
      <c r="D320" t="str">
        <f>IFERROR(__xludf.DUMMYFUNCTION("""COMPUTED_VALUE"""),"")</f>
        <v/>
      </c>
      <c r="E320" t="str">
        <f>IFERROR(__xludf.DUMMYFUNCTION("""COMPUTED_VALUE"""),"")</f>
        <v/>
      </c>
      <c r="F320">
        <f>IFERROR(__xludf.DUMMYFUNCTION("""COMPUTED_VALUE"""),320.0)</f>
        <v>320</v>
      </c>
      <c r="G320" t="str">
        <f>IFERROR(__xludf.DUMMYFUNCTION("""COMPUTED_VALUE"""),"")</f>
        <v/>
      </c>
      <c r="H320">
        <f>IFERROR(__xludf.DUMMYFUNCTION("""COMPUTED_VALUE"""),11.0)</f>
        <v>11</v>
      </c>
      <c r="I320" t="str">
        <f>IFERROR(__xludf.DUMMYFUNCTION("""COMPUTED_VALUE"""),"")</f>
        <v/>
      </c>
      <c r="J320" t="str">
        <f>IFERROR(__xludf.DUMMYFUNCTION("""COMPUTED_VALUE"""),"")</f>
        <v/>
      </c>
      <c r="K320" t="str">
        <f>IFERROR(__xludf.DUMMYFUNCTION("""COMPUTED_VALUE"""),"")</f>
        <v/>
      </c>
      <c r="L320" s="61" t="str">
        <f>IFERROR(__xludf.DUMMYFUNCTION("""COMPUTED_VALUE"""),"")</f>
        <v/>
      </c>
      <c r="M320" s="61" t="str">
        <f>IFERROR(__xludf.DUMMYFUNCTION("""COMPUTED_VALUE"""),"")</f>
        <v/>
      </c>
      <c r="N320" s="15" t="str">
        <f>IFERROR(__xludf.DUMMYFUNCTION("""COMPUTED_VALUE"""),"")</f>
        <v/>
      </c>
      <c r="O320" t="str">
        <f>IFERROR(__xludf.DUMMYFUNCTION("""COMPUTED_VALUE"""),"")</f>
        <v/>
      </c>
      <c r="P320" t="str">
        <f>IFERROR(__xludf.DUMMYFUNCTION("""COMPUTED_VALUE"""),"")</f>
        <v/>
      </c>
      <c r="Q320" t="str">
        <f>IFERROR(__xludf.DUMMYFUNCTION("""COMPUTED_VALUE"""),"")</f>
        <v/>
      </c>
      <c r="R320" t="str">
        <f>IFERROR(__xludf.DUMMYFUNCTION("""COMPUTED_VALUE"""),"")</f>
        <v/>
      </c>
      <c r="S320" t="str">
        <f>IFERROR(__xludf.DUMMYFUNCTION("""COMPUTED_VALUE"""),"")</f>
        <v/>
      </c>
      <c r="T320" t="str">
        <f>IFERROR(__xludf.DUMMYFUNCTION("""COMPUTED_VALUE"""),"")</f>
        <v/>
      </c>
      <c r="U320" t="str">
        <f>IFERROR(__xludf.DUMMYFUNCTION("""COMPUTED_VALUE"""),"")</f>
        <v/>
      </c>
      <c r="V320" t="str">
        <f>IFERROR(__xludf.DUMMYFUNCTION("""COMPUTED_VALUE"""),"")</f>
        <v/>
      </c>
      <c r="W320" t="str">
        <f>IFERROR(__xludf.DUMMYFUNCTION("""COMPUTED_VALUE"""),"")</f>
        <v/>
      </c>
      <c r="X320" t="str">
        <f>IFERROR(__xludf.DUMMYFUNCTION("""COMPUTED_VALUE"""),"section_21_")</f>
        <v>section_21_</v>
      </c>
      <c r="Y320" t="str">
        <f>IFERROR(__xludf.DUMMYFUNCTION("""COMPUTED_VALUE"""),"No")</f>
        <v>No</v>
      </c>
      <c r="Z320" t="str">
        <f>IFERROR(__xludf.DUMMYFUNCTION("""COMPUTED_VALUE"""),"")</f>
        <v/>
      </c>
      <c r="AA320" t="str">
        <f>IFERROR(__xludf.DUMMYFUNCTION("""COMPUTED_VALUE"""),"")</f>
        <v/>
      </c>
      <c r="AB320" t="str">
        <f>IFERROR(__xludf.DUMMYFUNCTION("""COMPUTED_VALUE"""),"")</f>
        <v/>
      </c>
      <c r="AC320" t="str">
        <f>IFERROR(__xludf.DUMMYFUNCTION("""COMPUTED_VALUE"""),"")</f>
        <v/>
      </c>
      <c r="AD320" t="str">
        <f>IFERROR(__xludf.DUMMYFUNCTION("""COMPUTED_VALUE"""),"")</f>
        <v/>
      </c>
      <c r="AE320" t="str">
        <f>IFERROR(__xludf.DUMMYFUNCTION("""COMPUTED_VALUE"""),"")</f>
        <v/>
      </c>
      <c r="AF320" t="str">
        <f>IFERROR(__xludf.DUMMYFUNCTION("""COMPUTED_VALUE"""),"")</f>
        <v/>
      </c>
      <c r="AG320" t="str">
        <f>IFERROR(__xludf.DUMMYFUNCTION("""COMPUTED_VALUE"""),"")</f>
        <v/>
      </c>
    </row>
    <row r="321">
      <c r="A321" t="str">
        <f>IFERROR(__xludf.DUMMYFUNCTION("""COMPUTED_VALUE"""),"hidden")</f>
        <v>hidden</v>
      </c>
      <c r="B321" t="str">
        <f>IFERROR(__xludf.DUMMYFUNCTION("""COMPUTED_VALUE"""),"GenManageSc")</f>
        <v>GenManageSc</v>
      </c>
      <c r="C321" t="str">
        <f>IFERROR(__xludf.DUMMYFUNCTION("""COMPUTED_VALUE"""),"1. General Management = ${GroupGenera}")</f>
        <v>1. General Management = ${GroupGenera}</v>
      </c>
      <c r="D321" t="str">
        <f>IFERROR(__xludf.DUMMYFUNCTION("""COMPUTED_VALUE"""),"")</f>
        <v/>
      </c>
      <c r="E321" t="str">
        <f>IFERROR(__xludf.DUMMYFUNCTION("""COMPUTED_VALUE"""),"")</f>
        <v/>
      </c>
      <c r="F321">
        <f>IFERROR(__xludf.DUMMYFUNCTION("""COMPUTED_VALUE"""),321.0)</f>
        <v>321</v>
      </c>
      <c r="G321" t="str">
        <f>IFERROR(__xludf.DUMMYFUNCTION("""COMPUTED_VALUE"""),"")</f>
        <v/>
      </c>
      <c r="H321">
        <f>IFERROR(__xludf.DUMMYFUNCTION("""COMPUTED_VALUE"""),11.0)</f>
        <v>11</v>
      </c>
      <c r="I321" t="str">
        <f>IFERROR(__xludf.DUMMYFUNCTION("""COMPUTED_VALUE"""),"")</f>
        <v/>
      </c>
      <c r="J321" t="str">
        <f>IFERROR(__xludf.DUMMYFUNCTION("""COMPUTED_VALUE"""),"w2")</f>
        <v>w2</v>
      </c>
      <c r="K321" t="str">
        <f>IFERROR(__xludf.DUMMYFUNCTION("""COMPUTED_VALUE"""),"")</f>
        <v/>
      </c>
      <c r="L321" s="61" t="str">
        <f>IFERROR(__xludf.DUMMYFUNCTION("""COMPUTED_VALUE"""),"")</f>
        <v/>
      </c>
      <c r="M321" s="61" t="str">
        <f>IFERROR(__xludf.DUMMYFUNCTION("""COMPUTED_VALUE"""),"")</f>
        <v/>
      </c>
      <c r="N321" s="15" t="str">
        <f>IFERROR(__xludf.DUMMYFUNCTION("""COMPUTED_VALUE"""),"")</f>
        <v/>
      </c>
      <c r="O321" t="str">
        <f>IFERROR(__xludf.DUMMYFUNCTION("""COMPUTED_VALUE"""),"")</f>
        <v/>
      </c>
      <c r="P321" t="str">
        <f>IFERROR(__xludf.DUMMYFUNCTION("""COMPUTED_VALUE"""),"")</f>
        <v/>
      </c>
      <c r="Q321" t="str">
        <f>IFERROR(__xludf.DUMMYFUNCTION("""COMPUTED_VALUE"""),"")</f>
        <v/>
      </c>
      <c r="R321" t="str">
        <f>IFERROR(__xludf.DUMMYFUNCTION("""COMPUTED_VALUE"""),"")</f>
        <v/>
      </c>
      <c r="S321" t="str">
        <f>IFERROR(__xludf.DUMMYFUNCTION("""COMPUTED_VALUE"""),"")</f>
        <v/>
      </c>
      <c r="T321" t="str">
        <f>IFERROR(__xludf.DUMMYFUNCTION("""COMPUTED_VALUE"""),"")</f>
        <v/>
      </c>
      <c r="U321" t="str">
        <f>IFERROR(__xludf.DUMMYFUNCTION("""COMPUTED_VALUE"""),"")</f>
        <v/>
      </c>
      <c r="V321" t="str">
        <f>IFERROR(__xludf.DUMMYFUNCTION("""COMPUTED_VALUE"""),"")</f>
        <v/>
      </c>
      <c r="W321" t="str">
        <f>IFERROR(__xludf.DUMMYFUNCTION("""COMPUTED_VALUE"""),"")</f>
        <v/>
      </c>
      <c r="X321" t="str">
        <f>IFERROR(__xludf.DUMMYFUNCTION("""COMPUTED_VALUE"""),"general_man")</f>
        <v>general_man</v>
      </c>
      <c r="Y321" t="str">
        <f>IFERROR(__xludf.DUMMYFUNCTION("""COMPUTED_VALUE"""),"No")</f>
        <v>No</v>
      </c>
      <c r="Z321" t="str">
        <f>IFERROR(__xludf.DUMMYFUNCTION("""COMPUTED_VALUE"""),"")</f>
        <v/>
      </c>
      <c r="AA321" t="str">
        <f>IFERROR(__xludf.DUMMYFUNCTION("""COMPUTED_VALUE"""),"")</f>
        <v/>
      </c>
      <c r="AB321" t="str">
        <f>IFERROR(__xludf.DUMMYFUNCTION("""COMPUTED_VALUE"""),"")</f>
        <v/>
      </c>
      <c r="AC321" t="str">
        <f>IFERROR(__xludf.DUMMYFUNCTION("""COMPUTED_VALUE"""),"")</f>
        <v/>
      </c>
      <c r="AD321" t="str">
        <f>IFERROR(__xludf.DUMMYFUNCTION("""COMPUTED_VALUE"""),"")</f>
        <v/>
      </c>
      <c r="AE321" t="str">
        <f>IFERROR(__xludf.DUMMYFUNCTION("""COMPUTED_VALUE"""),"")</f>
        <v/>
      </c>
      <c r="AF321" t="str">
        <f>IFERROR(__xludf.DUMMYFUNCTION("""COMPUTED_VALUE"""),"")</f>
        <v/>
      </c>
      <c r="AG321" t="str">
        <f>IFERROR(__xludf.DUMMYFUNCTION("""COMPUTED_VALUE"""),"")</f>
        <v/>
      </c>
    </row>
    <row r="322">
      <c r="A322" t="str">
        <f>IFERROR(__xludf.DUMMYFUNCTION("""COMPUTED_VALUE"""),"hidden")</f>
        <v>hidden</v>
      </c>
      <c r="B322" t="str">
        <f>IFERROR(__xludf.DUMMYFUNCTION("""COMPUTED_VALUE"""),"BizPlanScoe")</f>
        <v>BizPlanScoe</v>
      </c>
      <c r="C322" t="str">
        <f>IFERROR(__xludf.DUMMYFUNCTION("""COMPUTED_VALUE"""),"2. Business Plan = ${BizPlanScor}")</f>
        <v>2. Business Plan = ${BizPlanScor}</v>
      </c>
      <c r="D322" t="str">
        <f>IFERROR(__xludf.DUMMYFUNCTION("""COMPUTED_VALUE"""),"")</f>
        <v/>
      </c>
      <c r="E322" t="str">
        <f>IFERROR(__xludf.DUMMYFUNCTION("""COMPUTED_VALUE"""),"")</f>
        <v/>
      </c>
      <c r="F322">
        <f>IFERROR(__xludf.DUMMYFUNCTION("""COMPUTED_VALUE"""),322.0)</f>
        <v>322</v>
      </c>
      <c r="G322" t="str">
        <f>IFERROR(__xludf.DUMMYFUNCTION("""COMPUTED_VALUE"""),"")</f>
        <v/>
      </c>
      <c r="H322">
        <f>IFERROR(__xludf.DUMMYFUNCTION("""COMPUTED_VALUE"""),11.0)</f>
        <v>11</v>
      </c>
      <c r="I322" t="str">
        <f>IFERROR(__xludf.DUMMYFUNCTION("""COMPUTED_VALUE"""),"")</f>
        <v/>
      </c>
      <c r="J322" t="str">
        <f>IFERROR(__xludf.DUMMYFUNCTION("""COMPUTED_VALUE"""),"w2")</f>
        <v>w2</v>
      </c>
      <c r="K322" t="str">
        <f>IFERROR(__xludf.DUMMYFUNCTION("""COMPUTED_VALUE"""),"")</f>
        <v/>
      </c>
      <c r="L322" s="61" t="str">
        <f>IFERROR(__xludf.DUMMYFUNCTION("""COMPUTED_VALUE"""),"")</f>
        <v/>
      </c>
      <c r="M322" s="61" t="str">
        <f>IFERROR(__xludf.DUMMYFUNCTION("""COMPUTED_VALUE"""),"")</f>
        <v/>
      </c>
      <c r="N322" s="15" t="str">
        <f>IFERROR(__xludf.DUMMYFUNCTION("""COMPUTED_VALUE"""),"")</f>
        <v/>
      </c>
      <c r="O322" t="str">
        <f>IFERROR(__xludf.DUMMYFUNCTION("""COMPUTED_VALUE"""),"")</f>
        <v/>
      </c>
      <c r="P322" t="str">
        <f>IFERROR(__xludf.DUMMYFUNCTION("""COMPUTED_VALUE"""),"")</f>
        <v/>
      </c>
      <c r="Q322" t="str">
        <f>IFERROR(__xludf.DUMMYFUNCTION("""COMPUTED_VALUE"""),"")</f>
        <v/>
      </c>
      <c r="R322" t="str">
        <f>IFERROR(__xludf.DUMMYFUNCTION("""COMPUTED_VALUE"""),"")</f>
        <v/>
      </c>
      <c r="S322" t="str">
        <f>IFERROR(__xludf.DUMMYFUNCTION("""COMPUTED_VALUE"""),"")</f>
        <v/>
      </c>
      <c r="T322" t="str">
        <f>IFERROR(__xludf.DUMMYFUNCTION("""COMPUTED_VALUE"""),"")</f>
        <v/>
      </c>
      <c r="U322" t="str">
        <f>IFERROR(__xludf.DUMMYFUNCTION("""COMPUTED_VALUE"""),"")</f>
        <v/>
      </c>
      <c r="V322" t="str">
        <f>IFERROR(__xludf.DUMMYFUNCTION("""COMPUTED_VALUE"""),"")</f>
        <v/>
      </c>
      <c r="W322" t="str">
        <f>IFERROR(__xludf.DUMMYFUNCTION("""COMPUTED_VALUE"""),"")</f>
        <v/>
      </c>
      <c r="X322" t="str">
        <f>IFERROR(__xludf.DUMMYFUNCTION("""COMPUTED_VALUE"""),"business_pl")</f>
        <v>business_pl</v>
      </c>
      <c r="Y322" t="str">
        <f>IFERROR(__xludf.DUMMYFUNCTION("""COMPUTED_VALUE"""),"No")</f>
        <v>No</v>
      </c>
      <c r="Z322" t="str">
        <f>IFERROR(__xludf.DUMMYFUNCTION("""COMPUTED_VALUE"""),"")</f>
        <v/>
      </c>
      <c r="AA322" t="str">
        <f>IFERROR(__xludf.DUMMYFUNCTION("""COMPUTED_VALUE"""),"")</f>
        <v/>
      </c>
      <c r="AB322" t="str">
        <f>IFERROR(__xludf.DUMMYFUNCTION("""COMPUTED_VALUE"""),"")</f>
        <v/>
      </c>
      <c r="AC322" t="str">
        <f>IFERROR(__xludf.DUMMYFUNCTION("""COMPUTED_VALUE"""),"")</f>
        <v/>
      </c>
      <c r="AD322" t="str">
        <f>IFERROR(__xludf.DUMMYFUNCTION("""COMPUTED_VALUE"""),"")</f>
        <v/>
      </c>
      <c r="AE322" t="str">
        <f>IFERROR(__xludf.DUMMYFUNCTION("""COMPUTED_VALUE"""),"")</f>
        <v/>
      </c>
      <c r="AF322" t="str">
        <f>IFERROR(__xludf.DUMMYFUNCTION("""COMPUTED_VALUE"""),"")</f>
        <v/>
      </c>
      <c r="AG322" t="str">
        <f>IFERROR(__xludf.DUMMYFUNCTION("""COMPUTED_VALUE"""),"")</f>
        <v/>
      </c>
    </row>
    <row r="323">
      <c r="A323" t="str">
        <f>IFERROR(__xludf.DUMMYFUNCTION("""COMPUTED_VALUE"""),"hidden")</f>
        <v>hidden</v>
      </c>
      <c r="B323" t="str">
        <f>IFERROR(__xludf.DUMMYFUNCTION("""COMPUTED_VALUE"""),"FinanceScor")</f>
        <v>FinanceScor</v>
      </c>
      <c r="C323" t="str">
        <f>IFERROR(__xludf.DUMMYFUNCTION("""COMPUTED_VALUE"""),"3. Finance = ${FinanGrpsco}")</f>
        <v>3. Finance = ${FinanGrpsco}</v>
      </c>
      <c r="D323" t="str">
        <f>IFERROR(__xludf.DUMMYFUNCTION("""COMPUTED_VALUE"""),"")</f>
        <v/>
      </c>
      <c r="E323" t="str">
        <f>IFERROR(__xludf.DUMMYFUNCTION("""COMPUTED_VALUE"""),"")</f>
        <v/>
      </c>
      <c r="F323">
        <f>IFERROR(__xludf.DUMMYFUNCTION("""COMPUTED_VALUE"""),323.0)</f>
        <v>323</v>
      </c>
      <c r="G323" t="str">
        <f>IFERROR(__xludf.DUMMYFUNCTION("""COMPUTED_VALUE"""),"")</f>
        <v/>
      </c>
      <c r="H323">
        <f>IFERROR(__xludf.DUMMYFUNCTION("""COMPUTED_VALUE"""),11.0)</f>
        <v>11</v>
      </c>
      <c r="I323" t="str">
        <f>IFERROR(__xludf.DUMMYFUNCTION("""COMPUTED_VALUE"""),"")</f>
        <v/>
      </c>
      <c r="J323" t="str">
        <f>IFERROR(__xludf.DUMMYFUNCTION("""COMPUTED_VALUE"""),"w2")</f>
        <v>w2</v>
      </c>
      <c r="K323" t="str">
        <f>IFERROR(__xludf.DUMMYFUNCTION("""COMPUTED_VALUE"""),"")</f>
        <v/>
      </c>
      <c r="L323" s="61" t="str">
        <f>IFERROR(__xludf.DUMMYFUNCTION("""COMPUTED_VALUE"""),"")</f>
        <v/>
      </c>
      <c r="M323" s="61" t="str">
        <f>IFERROR(__xludf.DUMMYFUNCTION("""COMPUTED_VALUE"""),"")</f>
        <v/>
      </c>
      <c r="N323" s="15" t="str">
        <f>IFERROR(__xludf.DUMMYFUNCTION("""COMPUTED_VALUE"""),"")</f>
        <v/>
      </c>
      <c r="O323" t="str">
        <f>IFERROR(__xludf.DUMMYFUNCTION("""COMPUTED_VALUE"""),"")</f>
        <v/>
      </c>
      <c r="P323" t="str">
        <f>IFERROR(__xludf.DUMMYFUNCTION("""COMPUTED_VALUE"""),"")</f>
        <v/>
      </c>
      <c r="Q323" t="str">
        <f>IFERROR(__xludf.DUMMYFUNCTION("""COMPUTED_VALUE"""),"")</f>
        <v/>
      </c>
      <c r="R323" t="str">
        <f>IFERROR(__xludf.DUMMYFUNCTION("""COMPUTED_VALUE"""),"")</f>
        <v/>
      </c>
      <c r="S323" t="str">
        <f>IFERROR(__xludf.DUMMYFUNCTION("""COMPUTED_VALUE"""),"")</f>
        <v/>
      </c>
      <c r="T323" t="str">
        <f>IFERROR(__xludf.DUMMYFUNCTION("""COMPUTED_VALUE"""),"")</f>
        <v/>
      </c>
      <c r="U323" t="str">
        <f>IFERROR(__xludf.DUMMYFUNCTION("""COMPUTED_VALUE"""),"")</f>
        <v/>
      </c>
      <c r="V323" t="str">
        <f>IFERROR(__xludf.DUMMYFUNCTION("""COMPUTED_VALUE"""),"")</f>
        <v/>
      </c>
      <c r="W323" t="str">
        <f>IFERROR(__xludf.DUMMYFUNCTION("""COMPUTED_VALUE"""),"")</f>
        <v/>
      </c>
      <c r="X323" t="str">
        <f>IFERROR(__xludf.DUMMYFUNCTION("""COMPUTED_VALUE"""),"finance_${f")</f>
        <v>finance_${f</v>
      </c>
      <c r="Y323" t="str">
        <f>IFERROR(__xludf.DUMMYFUNCTION("""COMPUTED_VALUE"""),"No")</f>
        <v>No</v>
      </c>
      <c r="Z323" t="str">
        <f>IFERROR(__xludf.DUMMYFUNCTION("""COMPUTED_VALUE"""),"")</f>
        <v/>
      </c>
      <c r="AA323" t="str">
        <f>IFERROR(__xludf.DUMMYFUNCTION("""COMPUTED_VALUE"""),"")</f>
        <v/>
      </c>
      <c r="AB323" t="str">
        <f>IFERROR(__xludf.DUMMYFUNCTION("""COMPUTED_VALUE"""),"")</f>
        <v/>
      </c>
      <c r="AC323" t="str">
        <f>IFERROR(__xludf.DUMMYFUNCTION("""COMPUTED_VALUE"""),"")</f>
        <v/>
      </c>
      <c r="AD323" t="str">
        <f>IFERROR(__xludf.DUMMYFUNCTION("""COMPUTED_VALUE"""),"")</f>
        <v/>
      </c>
      <c r="AE323" t="str">
        <f>IFERROR(__xludf.DUMMYFUNCTION("""COMPUTED_VALUE"""),"")</f>
        <v/>
      </c>
      <c r="AF323" t="str">
        <f>IFERROR(__xludf.DUMMYFUNCTION("""COMPUTED_VALUE"""),"")</f>
        <v/>
      </c>
      <c r="AG323" t="str">
        <f>IFERROR(__xludf.DUMMYFUNCTION("""COMPUTED_VALUE"""),"")</f>
        <v/>
      </c>
    </row>
    <row r="324">
      <c r="A324" t="str">
        <f>IFERROR(__xludf.DUMMYFUNCTION("""COMPUTED_VALUE"""),"hidden")</f>
        <v>hidden</v>
      </c>
      <c r="B324" t="str">
        <f>IFERROR(__xludf.DUMMYFUNCTION("""COMPUTED_VALUE"""),"IndigenScor")</f>
        <v>IndigenScor</v>
      </c>
      <c r="C324" t="str">
        <f>IFERROR(__xludf.DUMMYFUNCTION("""COMPUTED_VALUE"""),"4. Indigent Committee = ${IndiComScor}")</f>
        <v>4. Indigent Committee = ${IndiComScor}</v>
      </c>
      <c r="D324" t="str">
        <f>IFERROR(__xludf.DUMMYFUNCTION("""COMPUTED_VALUE"""),"")</f>
        <v/>
      </c>
      <c r="E324" t="str">
        <f>IFERROR(__xludf.DUMMYFUNCTION("""COMPUTED_VALUE"""),"")</f>
        <v/>
      </c>
      <c r="F324">
        <f>IFERROR(__xludf.DUMMYFUNCTION("""COMPUTED_VALUE"""),324.0)</f>
        <v>324</v>
      </c>
      <c r="G324" t="str">
        <f>IFERROR(__xludf.DUMMYFUNCTION("""COMPUTED_VALUE"""),"")</f>
        <v/>
      </c>
      <c r="H324">
        <f>IFERROR(__xludf.DUMMYFUNCTION("""COMPUTED_VALUE"""),11.0)</f>
        <v>11</v>
      </c>
      <c r="I324" t="str">
        <f>IFERROR(__xludf.DUMMYFUNCTION("""COMPUTED_VALUE"""),"")</f>
        <v/>
      </c>
      <c r="J324" t="str">
        <f>IFERROR(__xludf.DUMMYFUNCTION("""COMPUTED_VALUE"""),"w2")</f>
        <v>w2</v>
      </c>
      <c r="K324" t="str">
        <f>IFERROR(__xludf.DUMMYFUNCTION("""COMPUTED_VALUE"""),"")</f>
        <v/>
      </c>
      <c r="L324" s="61" t="str">
        <f>IFERROR(__xludf.DUMMYFUNCTION("""COMPUTED_VALUE"""),"")</f>
        <v/>
      </c>
      <c r="M324" s="61" t="str">
        <f>IFERROR(__xludf.DUMMYFUNCTION("""COMPUTED_VALUE"""),"")</f>
        <v/>
      </c>
      <c r="N324" s="15" t="str">
        <f>IFERROR(__xludf.DUMMYFUNCTION("""COMPUTED_VALUE"""),"")</f>
        <v/>
      </c>
      <c r="O324" t="str">
        <f>IFERROR(__xludf.DUMMYFUNCTION("""COMPUTED_VALUE"""),"")</f>
        <v/>
      </c>
      <c r="P324" t="str">
        <f>IFERROR(__xludf.DUMMYFUNCTION("""COMPUTED_VALUE"""),"")</f>
        <v/>
      </c>
      <c r="Q324" t="str">
        <f>IFERROR(__xludf.DUMMYFUNCTION("""COMPUTED_VALUE"""),"")</f>
        <v/>
      </c>
      <c r="R324" t="str">
        <f>IFERROR(__xludf.DUMMYFUNCTION("""COMPUTED_VALUE"""),"")</f>
        <v/>
      </c>
      <c r="S324" t="str">
        <f>IFERROR(__xludf.DUMMYFUNCTION("""COMPUTED_VALUE"""),"")</f>
        <v/>
      </c>
      <c r="T324" t="str">
        <f>IFERROR(__xludf.DUMMYFUNCTION("""COMPUTED_VALUE"""),"")</f>
        <v/>
      </c>
      <c r="U324" t="str">
        <f>IFERROR(__xludf.DUMMYFUNCTION("""COMPUTED_VALUE"""),"")</f>
        <v/>
      </c>
      <c r="V324" t="str">
        <f>IFERROR(__xludf.DUMMYFUNCTION("""COMPUTED_VALUE"""),"")</f>
        <v/>
      </c>
      <c r="W324" t="str">
        <f>IFERROR(__xludf.DUMMYFUNCTION("""COMPUTED_VALUE"""),"")</f>
        <v/>
      </c>
      <c r="X324" t="str">
        <f>IFERROR(__xludf.DUMMYFUNCTION("""COMPUTED_VALUE"""),"indigent_co")</f>
        <v>indigent_co</v>
      </c>
      <c r="Y324" t="str">
        <f>IFERROR(__xludf.DUMMYFUNCTION("""COMPUTED_VALUE"""),"No")</f>
        <v>No</v>
      </c>
      <c r="Z324" t="str">
        <f>IFERROR(__xludf.DUMMYFUNCTION("""COMPUTED_VALUE"""),"")</f>
        <v/>
      </c>
      <c r="AA324" t="str">
        <f>IFERROR(__xludf.DUMMYFUNCTION("""COMPUTED_VALUE"""),"")</f>
        <v/>
      </c>
      <c r="AB324" t="str">
        <f>IFERROR(__xludf.DUMMYFUNCTION("""COMPUTED_VALUE"""),"")</f>
        <v/>
      </c>
      <c r="AC324" t="str">
        <f>IFERROR(__xludf.DUMMYFUNCTION("""COMPUTED_VALUE"""),"")</f>
        <v/>
      </c>
      <c r="AD324" t="str">
        <f>IFERROR(__xludf.DUMMYFUNCTION("""COMPUTED_VALUE"""),"")</f>
        <v/>
      </c>
      <c r="AE324" t="str">
        <f>IFERROR(__xludf.DUMMYFUNCTION("""COMPUTED_VALUE"""),"")</f>
        <v/>
      </c>
      <c r="AF324" t="str">
        <f>IFERROR(__xludf.DUMMYFUNCTION("""COMPUTED_VALUE"""),"")</f>
        <v/>
      </c>
      <c r="AG324" t="str">
        <f>IFERROR(__xludf.DUMMYFUNCTION("""COMPUTED_VALUE"""),"")</f>
        <v/>
      </c>
    </row>
    <row r="325">
      <c r="A325" t="str">
        <f>IFERROR(__xludf.DUMMYFUNCTION("""COMPUTED_VALUE"""),"hidden")</f>
        <v>hidden</v>
      </c>
      <c r="B325" t="str">
        <f>IFERROR(__xludf.DUMMYFUNCTION("""COMPUTED_VALUE"""),"HygieneScor")</f>
        <v>HygieneScor</v>
      </c>
      <c r="C325" t="str">
        <f>IFERROR(__xludf.DUMMYFUNCTION("""COMPUTED_VALUE"""),"5. Hygiene = ${HygMedWasCl}")</f>
        <v>5. Hygiene = ${HygMedWasCl}</v>
      </c>
      <c r="D325" t="str">
        <f>IFERROR(__xludf.DUMMYFUNCTION("""COMPUTED_VALUE"""),"")</f>
        <v/>
      </c>
      <c r="E325" t="str">
        <f>IFERROR(__xludf.DUMMYFUNCTION("""COMPUTED_VALUE"""),"")</f>
        <v/>
      </c>
      <c r="F325">
        <f>IFERROR(__xludf.DUMMYFUNCTION("""COMPUTED_VALUE"""),325.0)</f>
        <v>325</v>
      </c>
      <c r="G325" t="str">
        <f>IFERROR(__xludf.DUMMYFUNCTION("""COMPUTED_VALUE"""),"")</f>
        <v/>
      </c>
      <c r="H325">
        <f>IFERROR(__xludf.DUMMYFUNCTION("""COMPUTED_VALUE"""),11.0)</f>
        <v>11</v>
      </c>
      <c r="I325" t="str">
        <f>IFERROR(__xludf.DUMMYFUNCTION("""COMPUTED_VALUE"""),"")</f>
        <v/>
      </c>
      <c r="J325" t="str">
        <f>IFERROR(__xludf.DUMMYFUNCTION("""COMPUTED_VALUE"""),"w2")</f>
        <v>w2</v>
      </c>
      <c r="K325" t="str">
        <f>IFERROR(__xludf.DUMMYFUNCTION("""COMPUTED_VALUE"""),"")</f>
        <v/>
      </c>
      <c r="L325" s="61" t="str">
        <f>IFERROR(__xludf.DUMMYFUNCTION("""COMPUTED_VALUE"""),"")</f>
        <v/>
      </c>
      <c r="M325" s="61" t="str">
        <f>IFERROR(__xludf.DUMMYFUNCTION("""COMPUTED_VALUE"""),"")</f>
        <v/>
      </c>
      <c r="N325" s="15" t="str">
        <f>IFERROR(__xludf.DUMMYFUNCTION("""COMPUTED_VALUE"""),"")</f>
        <v/>
      </c>
      <c r="O325" t="str">
        <f>IFERROR(__xludf.DUMMYFUNCTION("""COMPUTED_VALUE"""),"")</f>
        <v/>
      </c>
      <c r="P325" t="str">
        <f>IFERROR(__xludf.DUMMYFUNCTION("""COMPUTED_VALUE"""),"")</f>
        <v/>
      </c>
      <c r="Q325" t="str">
        <f>IFERROR(__xludf.DUMMYFUNCTION("""COMPUTED_VALUE"""),"")</f>
        <v/>
      </c>
      <c r="R325" t="str">
        <f>IFERROR(__xludf.DUMMYFUNCTION("""COMPUTED_VALUE"""),"")</f>
        <v/>
      </c>
      <c r="S325" t="str">
        <f>IFERROR(__xludf.DUMMYFUNCTION("""COMPUTED_VALUE"""),"")</f>
        <v/>
      </c>
      <c r="T325" t="str">
        <f>IFERROR(__xludf.DUMMYFUNCTION("""COMPUTED_VALUE"""),"")</f>
        <v/>
      </c>
      <c r="U325" t="str">
        <f>IFERROR(__xludf.DUMMYFUNCTION("""COMPUTED_VALUE"""),"")</f>
        <v/>
      </c>
      <c r="V325" t="str">
        <f>IFERROR(__xludf.DUMMYFUNCTION("""COMPUTED_VALUE"""),"")</f>
        <v/>
      </c>
      <c r="W325" t="str">
        <f>IFERROR(__xludf.DUMMYFUNCTION("""COMPUTED_VALUE"""),"")</f>
        <v/>
      </c>
      <c r="X325" t="str">
        <f>IFERROR(__xludf.DUMMYFUNCTION("""COMPUTED_VALUE"""),"hygiene_${h")</f>
        <v>hygiene_${h</v>
      </c>
      <c r="Y325" t="str">
        <f>IFERROR(__xludf.DUMMYFUNCTION("""COMPUTED_VALUE"""),"No")</f>
        <v>No</v>
      </c>
      <c r="Z325" t="str">
        <f>IFERROR(__xludf.DUMMYFUNCTION("""COMPUTED_VALUE"""),"")</f>
        <v/>
      </c>
      <c r="AA325" t="str">
        <f>IFERROR(__xludf.DUMMYFUNCTION("""COMPUTED_VALUE"""),"")</f>
        <v/>
      </c>
      <c r="AB325" t="str">
        <f>IFERROR(__xludf.DUMMYFUNCTION("""COMPUTED_VALUE"""),"")</f>
        <v/>
      </c>
      <c r="AC325" t="str">
        <f>IFERROR(__xludf.DUMMYFUNCTION("""COMPUTED_VALUE"""),"")</f>
        <v/>
      </c>
      <c r="AD325" t="str">
        <f>IFERROR(__xludf.DUMMYFUNCTION("""COMPUTED_VALUE"""),"")</f>
        <v/>
      </c>
      <c r="AE325" t="str">
        <f>IFERROR(__xludf.DUMMYFUNCTION("""COMPUTED_VALUE"""),"")</f>
        <v/>
      </c>
      <c r="AF325" t="str">
        <f>IFERROR(__xludf.DUMMYFUNCTION("""COMPUTED_VALUE"""),"")</f>
        <v/>
      </c>
      <c r="AG325" t="str">
        <f>IFERROR(__xludf.DUMMYFUNCTION("""COMPUTED_VALUE"""),"")</f>
        <v/>
      </c>
    </row>
    <row r="326">
      <c r="A326" t="str">
        <f>IFERROR(__xludf.DUMMYFUNCTION("""COMPUTED_VALUE"""),"hidden")</f>
        <v>hidden</v>
      </c>
      <c r="B326" t="str">
        <f>IFERROR(__xludf.DUMMYFUNCTION("""COMPUTED_VALUE"""),"ConsulScord")</f>
        <v>ConsulScord</v>
      </c>
      <c r="C326" t="str">
        <f>IFERROR(__xludf.DUMMYFUNCTION("""COMPUTED_VALUE"""),"6. OPD = ${ConsulScore}")</f>
        <v>6. OPD = ${ConsulScore}</v>
      </c>
      <c r="D326" t="str">
        <f>IFERROR(__xludf.DUMMYFUNCTION("""COMPUTED_VALUE"""),"")</f>
        <v/>
      </c>
      <c r="E326" t="str">
        <f>IFERROR(__xludf.DUMMYFUNCTION("""COMPUTED_VALUE"""),"")</f>
        <v/>
      </c>
      <c r="F326">
        <f>IFERROR(__xludf.DUMMYFUNCTION("""COMPUTED_VALUE"""),326.0)</f>
        <v>326</v>
      </c>
      <c r="G326" t="str">
        <f>IFERROR(__xludf.DUMMYFUNCTION("""COMPUTED_VALUE"""),"")</f>
        <v/>
      </c>
      <c r="H326">
        <f>IFERROR(__xludf.DUMMYFUNCTION("""COMPUTED_VALUE"""),11.0)</f>
        <v>11</v>
      </c>
      <c r="I326" t="str">
        <f>IFERROR(__xludf.DUMMYFUNCTION("""COMPUTED_VALUE"""),"")</f>
        <v/>
      </c>
      <c r="J326" t="str">
        <f>IFERROR(__xludf.DUMMYFUNCTION("""COMPUTED_VALUE"""),"w2")</f>
        <v>w2</v>
      </c>
      <c r="K326" t="str">
        <f>IFERROR(__xludf.DUMMYFUNCTION("""COMPUTED_VALUE"""),"")</f>
        <v/>
      </c>
      <c r="L326" s="61" t="str">
        <f>IFERROR(__xludf.DUMMYFUNCTION("""COMPUTED_VALUE"""),"")</f>
        <v/>
      </c>
      <c r="M326" s="61" t="str">
        <f>IFERROR(__xludf.DUMMYFUNCTION("""COMPUTED_VALUE"""),"")</f>
        <v/>
      </c>
      <c r="N326" s="15" t="str">
        <f>IFERROR(__xludf.DUMMYFUNCTION("""COMPUTED_VALUE"""),"")</f>
        <v/>
      </c>
      <c r="O326" t="str">
        <f>IFERROR(__xludf.DUMMYFUNCTION("""COMPUTED_VALUE"""),"")</f>
        <v/>
      </c>
      <c r="P326" t="str">
        <f>IFERROR(__xludf.DUMMYFUNCTION("""COMPUTED_VALUE"""),"")</f>
        <v/>
      </c>
      <c r="Q326" t="str">
        <f>IFERROR(__xludf.DUMMYFUNCTION("""COMPUTED_VALUE"""),"")</f>
        <v/>
      </c>
      <c r="R326" t="str">
        <f>IFERROR(__xludf.DUMMYFUNCTION("""COMPUTED_VALUE"""),"")</f>
        <v/>
      </c>
      <c r="S326" t="str">
        <f>IFERROR(__xludf.DUMMYFUNCTION("""COMPUTED_VALUE"""),"")</f>
        <v/>
      </c>
      <c r="T326" t="str">
        <f>IFERROR(__xludf.DUMMYFUNCTION("""COMPUTED_VALUE"""),"")</f>
        <v/>
      </c>
      <c r="U326" t="str">
        <f>IFERROR(__xludf.DUMMYFUNCTION("""COMPUTED_VALUE"""),"")</f>
        <v/>
      </c>
      <c r="V326" t="str">
        <f>IFERROR(__xludf.DUMMYFUNCTION("""COMPUTED_VALUE"""),"")</f>
        <v/>
      </c>
      <c r="W326" t="str">
        <f>IFERROR(__xludf.DUMMYFUNCTION("""COMPUTED_VALUE"""),"")</f>
        <v/>
      </c>
      <c r="X326" t="str">
        <f>IFERROR(__xludf.DUMMYFUNCTION("""COMPUTED_VALUE"""),"opd_${consu")</f>
        <v>opd_${consu</v>
      </c>
      <c r="Y326" t="str">
        <f>IFERROR(__xludf.DUMMYFUNCTION("""COMPUTED_VALUE"""),"No")</f>
        <v>No</v>
      </c>
      <c r="Z326" t="str">
        <f>IFERROR(__xludf.DUMMYFUNCTION("""COMPUTED_VALUE"""),"")</f>
        <v/>
      </c>
      <c r="AA326" t="str">
        <f>IFERROR(__xludf.DUMMYFUNCTION("""COMPUTED_VALUE"""),"")</f>
        <v/>
      </c>
      <c r="AB326" t="str">
        <f>IFERROR(__xludf.DUMMYFUNCTION("""COMPUTED_VALUE"""),"")</f>
        <v/>
      </c>
      <c r="AC326" t="str">
        <f>IFERROR(__xludf.DUMMYFUNCTION("""COMPUTED_VALUE"""),"")</f>
        <v/>
      </c>
      <c r="AD326" t="str">
        <f>IFERROR(__xludf.DUMMYFUNCTION("""COMPUTED_VALUE"""),"")</f>
        <v/>
      </c>
      <c r="AE326" t="str">
        <f>IFERROR(__xludf.DUMMYFUNCTION("""COMPUTED_VALUE"""),"")</f>
        <v/>
      </c>
      <c r="AF326" t="str">
        <f>IFERROR(__xludf.DUMMYFUNCTION("""COMPUTED_VALUE"""),"")</f>
        <v/>
      </c>
      <c r="AG326" t="str">
        <f>IFERROR(__xludf.DUMMYFUNCTION("""COMPUTED_VALUE"""),"")</f>
        <v/>
      </c>
    </row>
    <row r="327">
      <c r="A327" t="str">
        <f>IFERROR(__xludf.DUMMYFUNCTION("""COMPUTED_VALUE"""),"hidden")</f>
        <v>hidden</v>
      </c>
      <c r="B327" t="str">
        <f>IFERROR(__xludf.DUMMYFUNCTION("""COMPUTED_VALUE"""),"FamPlanScod")</f>
        <v>FamPlanScod</v>
      </c>
      <c r="C327" t="str">
        <f>IFERROR(__xludf.DUMMYFUNCTION("""COMPUTED_VALUE"""),"7. Family Planning = ${FamPlanScor}")</f>
        <v>7. Family Planning = ${FamPlanScor}</v>
      </c>
      <c r="D327" t="str">
        <f>IFERROR(__xludf.DUMMYFUNCTION("""COMPUTED_VALUE"""),"")</f>
        <v/>
      </c>
      <c r="E327" t="str">
        <f>IFERROR(__xludf.DUMMYFUNCTION("""COMPUTED_VALUE"""),"")</f>
        <v/>
      </c>
      <c r="F327">
        <f>IFERROR(__xludf.DUMMYFUNCTION("""COMPUTED_VALUE"""),327.0)</f>
        <v>327</v>
      </c>
      <c r="G327" t="str">
        <f>IFERROR(__xludf.DUMMYFUNCTION("""COMPUTED_VALUE"""),"")</f>
        <v/>
      </c>
      <c r="H327">
        <f>IFERROR(__xludf.DUMMYFUNCTION("""COMPUTED_VALUE"""),11.0)</f>
        <v>11</v>
      </c>
      <c r="I327" t="str">
        <f>IFERROR(__xludf.DUMMYFUNCTION("""COMPUTED_VALUE"""),"")</f>
        <v/>
      </c>
      <c r="J327" t="str">
        <f>IFERROR(__xludf.DUMMYFUNCTION("""COMPUTED_VALUE"""),"w2")</f>
        <v>w2</v>
      </c>
      <c r="K327" t="str">
        <f>IFERROR(__xludf.DUMMYFUNCTION("""COMPUTED_VALUE"""),"")</f>
        <v/>
      </c>
      <c r="L327" s="61" t="str">
        <f>IFERROR(__xludf.DUMMYFUNCTION("""COMPUTED_VALUE"""),"")</f>
        <v/>
      </c>
      <c r="M327" s="61" t="str">
        <f>IFERROR(__xludf.DUMMYFUNCTION("""COMPUTED_VALUE"""),"")</f>
        <v/>
      </c>
      <c r="N327" s="15" t="str">
        <f>IFERROR(__xludf.DUMMYFUNCTION("""COMPUTED_VALUE"""),"")</f>
        <v/>
      </c>
      <c r="O327" t="str">
        <f>IFERROR(__xludf.DUMMYFUNCTION("""COMPUTED_VALUE"""),"")</f>
        <v/>
      </c>
      <c r="P327" t="str">
        <f>IFERROR(__xludf.DUMMYFUNCTION("""COMPUTED_VALUE"""),"")</f>
        <v/>
      </c>
      <c r="Q327" t="str">
        <f>IFERROR(__xludf.DUMMYFUNCTION("""COMPUTED_VALUE"""),"")</f>
        <v/>
      </c>
      <c r="R327" t="str">
        <f>IFERROR(__xludf.DUMMYFUNCTION("""COMPUTED_VALUE"""),"")</f>
        <v/>
      </c>
      <c r="S327" t="str">
        <f>IFERROR(__xludf.DUMMYFUNCTION("""COMPUTED_VALUE"""),"")</f>
        <v/>
      </c>
      <c r="T327" t="str">
        <f>IFERROR(__xludf.DUMMYFUNCTION("""COMPUTED_VALUE"""),"")</f>
        <v/>
      </c>
      <c r="U327" t="str">
        <f>IFERROR(__xludf.DUMMYFUNCTION("""COMPUTED_VALUE"""),"")</f>
        <v/>
      </c>
      <c r="V327" t="str">
        <f>IFERROR(__xludf.DUMMYFUNCTION("""COMPUTED_VALUE"""),"")</f>
        <v/>
      </c>
      <c r="W327" t="str">
        <f>IFERROR(__xludf.DUMMYFUNCTION("""COMPUTED_VALUE"""),"")</f>
        <v/>
      </c>
      <c r="X327" t="str">
        <f>IFERROR(__xludf.DUMMYFUNCTION("""COMPUTED_VALUE"""),"family_plan")</f>
        <v>family_plan</v>
      </c>
      <c r="Y327" t="str">
        <f>IFERROR(__xludf.DUMMYFUNCTION("""COMPUTED_VALUE"""),"No")</f>
        <v>No</v>
      </c>
      <c r="Z327" t="str">
        <f>IFERROR(__xludf.DUMMYFUNCTION("""COMPUTED_VALUE"""),"")</f>
        <v/>
      </c>
      <c r="AA327" t="str">
        <f>IFERROR(__xludf.DUMMYFUNCTION("""COMPUTED_VALUE"""),"")</f>
        <v/>
      </c>
      <c r="AB327" t="str">
        <f>IFERROR(__xludf.DUMMYFUNCTION("""COMPUTED_VALUE"""),"")</f>
        <v/>
      </c>
      <c r="AC327" t="str">
        <f>IFERROR(__xludf.DUMMYFUNCTION("""COMPUTED_VALUE"""),"")</f>
        <v/>
      </c>
      <c r="AD327" t="str">
        <f>IFERROR(__xludf.DUMMYFUNCTION("""COMPUTED_VALUE"""),"")</f>
        <v/>
      </c>
      <c r="AE327" t="str">
        <f>IFERROR(__xludf.DUMMYFUNCTION("""COMPUTED_VALUE"""),"")</f>
        <v/>
      </c>
      <c r="AF327" t="str">
        <f>IFERROR(__xludf.DUMMYFUNCTION("""COMPUTED_VALUE"""),"")</f>
        <v/>
      </c>
      <c r="AG327" t="str">
        <f>IFERROR(__xludf.DUMMYFUNCTION("""COMPUTED_VALUE"""),"")</f>
        <v/>
      </c>
    </row>
    <row r="328">
      <c r="A328" t="str">
        <f>IFERROR(__xludf.DUMMYFUNCTION("""COMPUTED_VALUE"""),"hidden")</f>
        <v>hidden</v>
      </c>
      <c r="B328" t="str">
        <f>IFERROR(__xludf.DUMMYFUNCTION("""COMPUTED_VALUE"""),"LaboraScorr")</f>
        <v>LaboraScorr</v>
      </c>
      <c r="C328" t="str">
        <f>IFERROR(__xludf.DUMMYFUNCTION("""COMPUTED_VALUE"""),"8. Laboratory = ${LaboraScore}")</f>
        <v>8. Laboratory = ${LaboraScore}</v>
      </c>
      <c r="D328" t="str">
        <f>IFERROR(__xludf.DUMMYFUNCTION("""COMPUTED_VALUE"""),"")</f>
        <v/>
      </c>
      <c r="E328" t="str">
        <f>IFERROR(__xludf.DUMMYFUNCTION("""COMPUTED_VALUE"""),"")</f>
        <v/>
      </c>
      <c r="F328">
        <f>IFERROR(__xludf.DUMMYFUNCTION("""COMPUTED_VALUE"""),328.0)</f>
        <v>328</v>
      </c>
      <c r="G328" t="str">
        <f>IFERROR(__xludf.DUMMYFUNCTION("""COMPUTED_VALUE"""),"")</f>
        <v/>
      </c>
      <c r="H328">
        <f>IFERROR(__xludf.DUMMYFUNCTION("""COMPUTED_VALUE"""),11.0)</f>
        <v>11</v>
      </c>
      <c r="I328" t="str">
        <f>IFERROR(__xludf.DUMMYFUNCTION("""COMPUTED_VALUE"""),"")</f>
        <v/>
      </c>
      <c r="J328" t="str">
        <f>IFERROR(__xludf.DUMMYFUNCTION("""COMPUTED_VALUE"""),"w2")</f>
        <v>w2</v>
      </c>
      <c r="K328" t="str">
        <f>IFERROR(__xludf.DUMMYFUNCTION("""COMPUTED_VALUE"""),"")</f>
        <v/>
      </c>
      <c r="L328" s="61" t="str">
        <f>IFERROR(__xludf.DUMMYFUNCTION("""COMPUTED_VALUE"""),"")</f>
        <v/>
      </c>
      <c r="M328" s="61" t="str">
        <f>IFERROR(__xludf.DUMMYFUNCTION("""COMPUTED_VALUE"""),"")</f>
        <v/>
      </c>
      <c r="N328" s="15" t="str">
        <f>IFERROR(__xludf.DUMMYFUNCTION("""COMPUTED_VALUE"""),"")</f>
        <v/>
      </c>
      <c r="O328" t="str">
        <f>IFERROR(__xludf.DUMMYFUNCTION("""COMPUTED_VALUE"""),"")</f>
        <v/>
      </c>
      <c r="P328" t="str">
        <f>IFERROR(__xludf.DUMMYFUNCTION("""COMPUTED_VALUE"""),"")</f>
        <v/>
      </c>
      <c r="Q328" t="str">
        <f>IFERROR(__xludf.DUMMYFUNCTION("""COMPUTED_VALUE"""),"")</f>
        <v/>
      </c>
      <c r="R328" t="str">
        <f>IFERROR(__xludf.DUMMYFUNCTION("""COMPUTED_VALUE"""),"")</f>
        <v/>
      </c>
      <c r="S328" t="str">
        <f>IFERROR(__xludf.DUMMYFUNCTION("""COMPUTED_VALUE"""),"")</f>
        <v/>
      </c>
      <c r="T328" t="str">
        <f>IFERROR(__xludf.DUMMYFUNCTION("""COMPUTED_VALUE"""),"")</f>
        <v/>
      </c>
      <c r="U328" t="str">
        <f>IFERROR(__xludf.DUMMYFUNCTION("""COMPUTED_VALUE"""),"")</f>
        <v/>
      </c>
      <c r="V328" t="str">
        <f>IFERROR(__xludf.DUMMYFUNCTION("""COMPUTED_VALUE"""),"")</f>
        <v/>
      </c>
      <c r="W328" t="str">
        <f>IFERROR(__xludf.DUMMYFUNCTION("""COMPUTED_VALUE"""),"")</f>
        <v/>
      </c>
      <c r="X328" t="str">
        <f>IFERROR(__xludf.DUMMYFUNCTION("""COMPUTED_VALUE"""),"laboratory_")</f>
        <v>laboratory_</v>
      </c>
      <c r="Y328" t="str">
        <f>IFERROR(__xludf.DUMMYFUNCTION("""COMPUTED_VALUE"""),"No")</f>
        <v>No</v>
      </c>
      <c r="Z328" t="str">
        <f>IFERROR(__xludf.DUMMYFUNCTION("""COMPUTED_VALUE"""),"")</f>
        <v/>
      </c>
      <c r="AA328" t="str">
        <f>IFERROR(__xludf.DUMMYFUNCTION("""COMPUTED_VALUE"""),"")</f>
        <v/>
      </c>
      <c r="AB328" t="str">
        <f>IFERROR(__xludf.DUMMYFUNCTION("""COMPUTED_VALUE"""),"")</f>
        <v/>
      </c>
      <c r="AC328" t="str">
        <f>IFERROR(__xludf.DUMMYFUNCTION("""COMPUTED_VALUE"""),"")</f>
        <v/>
      </c>
      <c r="AD328" t="str">
        <f>IFERROR(__xludf.DUMMYFUNCTION("""COMPUTED_VALUE"""),"")</f>
        <v/>
      </c>
      <c r="AE328" t="str">
        <f>IFERROR(__xludf.DUMMYFUNCTION("""COMPUTED_VALUE"""),"")</f>
        <v/>
      </c>
      <c r="AF328" t="str">
        <f>IFERROR(__xludf.DUMMYFUNCTION("""COMPUTED_VALUE"""),"")</f>
        <v/>
      </c>
      <c r="AG328" t="str">
        <f>IFERROR(__xludf.DUMMYFUNCTION("""COMPUTED_VALUE"""),"")</f>
        <v/>
      </c>
    </row>
    <row r="329">
      <c r="A329" t="str">
        <f>IFERROR(__xludf.DUMMYFUNCTION("""COMPUTED_VALUE"""),"hidden")</f>
        <v>hidden</v>
      </c>
      <c r="B329" t="str">
        <f>IFERROR(__xludf.DUMMYFUNCTION("""COMPUTED_VALUE"""),"InPatScored")</f>
        <v>InPatScored</v>
      </c>
      <c r="C329" t="str">
        <f>IFERROR(__xludf.DUMMYFUNCTION("""COMPUTED_VALUE"""),"9. Inpatient Wards = ${InPatScore0}")</f>
        <v>9. Inpatient Wards = ${InPatScore0}</v>
      </c>
      <c r="D329" t="str">
        <f>IFERROR(__xludf.DUMMYFUNCTION("""COMPUTED_VALUE"""),"")</f>
        <v/>
      </c>
      <c r="E329" t="str">
        <f>IFERROR(__xludf.DUMMYFUNCTION("""COMPUTED_VALUE"""),"")</f>
        <v/>
      </c>
      <c r="F329">
        <f>IFERROR(__xludf.DUMMYFUNCTION("""COMPUTED_VALUE"""),329.0)</f>
        <v>329</v>
      </c>
      <c r="G329" t="str">
        <f>IFERROR(__xludf.DUMMYFUNCTION("""COMPUTED_VALUE"""),"")</f>
        <v/>
      </c>
      <c r="H329">
        <f>IFERROR(__xludf.DUMMYFUNCTION("""COMPUTED_VALUE"""),11.0)</f>
        <v>11</v>
      </c>
      <c r="I329" t="str">
        <f>IFERROR(__xludf.DUMMYFUNCTION("""COMPUTED_VALUE"""),"")</f>
        <v/>
      </c>
      <c r="J329" t="str">
        <f>IFERROR(__xludf.DUMMYFUNCTION("""COMPUTED_VALUE"""),"w2")</f>
        <v>w2</v>
      </c>
      <c r="K329" t="str">
        <f>IFERROR(__xludf.DUMMYFUNCTION("""COMPUTED_VALUE"""),"")</f>
        <v/>
      </c>
      <c r="L329" s="61" t="str">
        <f>IFERROR(__xludf.DUMMYFUNCTION("""COMPUTED_VALUE"""),"")</f>
        <v/>
      </c>
      <c r="M329" s="61" t="str">
        <f>IFERROR(__xludf.DUMMYFUNCTION("""COMPUTED_VALUE"""),"")</f>
        <v/>
      </c>
      <c r="N329" s="15" t="str">
        <f>IFERROR(__xludf.DUMMYFUNCTION("""COMPUTED_VALUE"""),"")</f>
        <v/>
      </c>
      <c r="O329" t="str">
        <f>IFERROR(__xludf.DUMMYFUNCTION("""COMPUTED_VALUE"""),"")</f>
        <v/>
      </c>
      <c r="P329" t="str">
        <f>IFERROR(__xludf.DUMMYFUNCTION("""COMPUTED_VALUE"""),"")</f>
        <v/>
      </c>
      <c r="Q329" t="str">
        <f>IFERROR(__xludf.DUMMYFUNCTION("""COMPUTED_VALUE"""),"")</f>
        <v/>
      </c>
      <c r="R329" t="str">
        <f>IFERROR(__xludf.DUMMYFUNCTION("""COMPUTED_VALUE"""),"")</f>
        <v/>
      </c>
      <c r="S329" t="str">
        <f>IFERROR(__xludf.DUMMYFUNCTION("""COMPUTED_VALUE"""),"")</f>
        <v/>
      </c>
      <c r="T329" t="str">
        <f>IFERROR(__xludf.DUMMYFUNCTION("""COMPUTED_VALUE"""),"")</f>
        <v/>
      </c>
      <c r="U329" t="str">
        <f>IFERROR(__xludf.DUMMYFUNCTION("""COMPUTED_VALUE"""),"")</f>
        <v/>
      </c>
      <c r="V329" t="str">
        <f>IFERROR(__xludf.DUMMYFUNCTION("""COMPUTED_VALUE"""),"")</f>
        <v/>
      </c>
      <c r="W329" t="str">
        <f>IFERROR(__xludf.DUMMYFUNCTION("""COMPUTED_VALUE"""),"")</f>
        <v/>
      </c>
      <c r="X329" t="str">
        <f>IFERROR(__xludf.DUMMYFUNCTION("""COMPUTED_VALUE"""),"inpatient_w")</f>
        <v>inpatient_w</v>
      </c>
      <c r="Y329" t="str">
        <f>IFERROR(__xludf.DUMMYFUNCTION("""COMPUTED_VALUE"""),"No")</f>
        <v>No</v>
      </c>
      <c r="Z329" t="str">
        <f>IFERROR(__xludf.DUMMYFUNCTION("""COMPUTED_VALUE"""),"")</f>
        <v/>
      </c>
      <c r="AA329" t="str">
        <f>IFERROR(__xludf.DUMMYFUNCTION("""COMPUTED_VALUE"""),"")</f>
        <v/>
      </c>
      <c r="AB329" t="str">
        <f>IFERROR(__xludf.DUMMYFUNCTION("""COMPUTED_VALUE"""),"")</f>
        <v/>
      </c>
      <c r="AC329" t="str">
        <f>IFERROR(__xludf.DUMMYFUNCTION("""COMPUTED_VALUE"""),"")</f>
        <v/>
      </c>
      <c r="AD329" t="str">
        <f>IFERROR(__xludf.DUMMYFUNCTION("""COMPUTED_VALUE"""),"")</f>
        <v/>
      </c>
      <c r="AE329" t="str">
        <f>IFERROR(__xludf.DUMMYFUNCTION("""COMPUTED_VALUE"""),"")</f>
        <v/>
      </c>
      <c r="AF329" t="str">
        <f>IFERROR(__xludf.DUMMYFUNCTION("""COMPUTED_VALUE"""),"")</f>
        <v/>
      </c>
      <c r="AG329" t="str">
        <f>IFERROR(__xludf.DUMMYFUNCTION("""COMPUTED_VALUE"""),"")</f>
        <v/>
      </c>
    </row>
    <row r="330">
      <c r="A330" t="str">
        <f>IFERROR(__xludf.DUMMYFUNCTION("""COMPUTED_VALUE"""),"hidden")</f>
        <v>hidden</v>
      </c>
      <c r="B330" t="str">
        <f>IFERROR(__xludf.DUMMYFUNCTION("""COMPUTED_VALUE"""),"EssenDrugSc")</f>
        <v>EssenDrugSc</v>
      </c>
      <c r="C330" t="str">
        <f>IFERROR(__xludf.DUMMYFUNCTION("""COMPUTED_VALUE"""),"10. Essential Drugs Management = ${EssDrugScor}")</f>
        <v>10. Essential Drugs Management = ${EssDrugScor}</v>
      </c>
      <c r="D330" t="str">
        <f>IFERROR(__xludf.DUMMYFUNCTION("""COMPUTED_VALUE"""),"")</f>
        <v/>
      </c>
      <c r="E330" t="str">
        <f>IFERROR(__xludf.DUMMYFUNCTION("""COMPUTED_VALUE"""),"")</f>
        <v/>
      </c>
      <c r="F330">
        <f>IFERROR(__xludf.DUMMYFUNCTION("""COMPUTED_VALUE"""),330.0)</f>
        <v>330</v>
      </c>
      <c r="G330" t="str">
        <f>IFERROR(__xludf.DUMMYFUNCTION("""COMPUTED_VALUE"""),"")</f>
        <v/>
      </c>
      <c r="H330">
        <f>IFERROR(__xludf.DUMMYFUNCTION("""COMPUTED_VALUE"""),11.0)</f>
        <v>11</v>
      </c>
      <c r="I330" t="str">
        <f>IFERROR(__xludf.DUMMYFUNCTION("""COMPUTED_VALUE"""),"")</f>
        <v/>
      </c>
      <c r="J330" t="str">
        <f>IFERROR(__xludf.DUMMYFUNCTION("""COMPUTED_VALUE"""),"w2")</f>
        <v>w2</v>
      </c>
      <c r="K330" t="str">
        <f>IFERROR(__xludf.DUMMYFUNCTION("""COMPUTED_VALUE"""),"")</f>
        <v/>
      </c>
      <c r="L330" s="61" t="str">
        <f>IFERROR(__xludf.DUMMYFUNCTION("""COMPUTED_VALUE"""),"")</f>
        <v/>
      </c>
      <c r="M330" s="61" t="str">
        <f>IFERROR(__xludf.DUMMYFUNCTION("""COMPUTED_VALUE"""),"")</f>
        <v/>
      </c>
      <c r="N330" s="15" t="str">
        <f>IFERROR(__xludf.DUMMYFUNCTION("""COMPUTED_VALUE"""),"")</f>
        <v/>
      </c>
      <c r="O330" t="str">
        <f>IFERROR(__xludf.DUMMYFUNCTION("""COMPUTED_VALUE"""),"")</f>
        <v/>
      </c>
      <c r="P330" t="str">
        <f>IFERROR(__xludf.DUMMYFUNCTION("""COMPUTED_VALUE"""),"")</f>
        <v/>
      </c>
      <c r="Q330" t="str">
        <f>IFERROR(__xludf.DUMMYFUNCTION("""COMPUTED_VALUE"""),"")</f>
        <v/>
      </c>
      <c r="R330" t="str">
        <f>IFERROR(__xludf.DUMMYFUNCTION("""COMPUTED_VALUE"""),"")</f>
        <v/>
      </c>
      <c r="S330" t="str">
        <f>IFERROR(__xludf.DUMMYFUNCTION("""COMPUTED_VALUE"""),"")</f>
        <v/>
      </c>
      <c r="T330" t="str">
        <f>IFERROR(__xludf.DUMMYFUNCTION("""COMPUTED_VALUE"""),"")</f>
        <v/>
      </c>
      <c r="U330" t="str">
        <f>IFERROR(__xludf.DUMMYFUNCTION("""COMPUTED_VALUE"""),"")</f>
        <v/>
      </c>
      <c r="V330" t="str">
        <f>IFERROR(__xludf.DUMMYFUNCTION("""COMPUTED_VALUE"""),"")</f>
        <v/>
      </c>
      <c r="W330" t="str">
        <f>IFERROR(__xludf.DUMMYFUNCTION("""COMPUTED_VALUE"""),"")</f>
        <v/>
      </c>
      <c r="X330" t="str">
        <f>IFERROR(__xludf.DUMMYFUNCTION("""COMPUTED_VALUE"""),"essential_d")</f>
        <v>essential_d</v>
      </c>
      <c r="Y330" t="str">
        <f>IFERROR(__xludf.DUMMYFUNCTION("""COMPUTED_VALUE"""),"No")</f>
        <v>No</v>
      </c>
      <c r="Z330" t="str">
        <f>IFERROR(__xludf.DUMMYFUNCTION("""COMPUTED_VALUE"""),"")</f>
        <v/>
      </c>
      <c r="AA330" t="str">
        <f>IFERROR(__xludf.DUMMYFUNCTION("""COMPUTED_VALUE"""),"")</f>
        <v/>
      </c>
      <c r="AB330" t="str">
        <f>IFERROR(__xludf.DUMMYFUNCTION("""COMPUTED_VALUE"""),"")</f>
        <v/>
      </c>
      <c r="AC330" t="str">
        <f>IFERROR(__xludf.DUMMYFUNCTION("""COMPUTED_VALUE"""),"")</f>
        <v/>
      </c>
      <c r="AD330" t="str">
        <f>IFERROR(__xludf.DUMMYFUNCTION("""COMPUTED_VALUE"""),"")</f>
        <v/>
      </c>
      <c r="AE330" t="str">
        <f>IFERROR(__xludf.DUMMYFUNCTION("""COMPUTED_VALUE"""),"")</f>
        <v/>
      </c>
      <c r="AF330" t="str">
        <f>IFERROR(__xludf.DUMMYFUNCTION("""COMPUTED_VALUE"""),"")</f>
        <v/>
      </c>
      <c r="AG330" t="str">
        <f>IFERROR(__xludf.DUMMYFUNCTION("""COMPUTED_VALUE"""),"")</f>
        <v/>
      </c>
    </row>
    <row r="331">
      <c r="A331" t="str">
        <f>IFERROR(__xludf.DUMMYFUNCTION("""COMPUTED_VALUE"""),"hidden")</f>
        <v>hidden</v>
      </c>
      <c r="B331" t="str">
        <f>IFERROR(__xludf.DUMMYFUNCTION("""COMPUTED_VALUE"""),"TraceDrugSc")</f>
        <v>TraceDrugSc</v>
      </c>
      <c r="C331" t="str">
        <f>IFERROR(__xludf.DUMMYFUNCTION("""COMPUTED_VALUE"""),"11. Tracer Drugs = ${EsseDrugCal}")</f>
        <v>11. Tracer Drugs = ${EsseDrugCal}</v>
      </c>
      <c r="D331" t="str">
        <f>IFERROR(__xludf.DUMMYFUNCTION("""COMPUTED_VALUE"""),"")</f>
        <v/>
      </c>
      <c r="E331" t="str">
        <f>IFERROR(__xludf.DUMMYFUNCTION("""COMPUTED_VALUE"""),"")</f>
        <v/>
      </c>
      <c r="F331">
        <f>IFERROR(__xludf.DUMMYFUNCTION("""COMPUTED_VALUE"""),331.0)</f>
        <v>331</v>
      </c>
      <c r="G331" t="str">
        <f>IFERROR(__xludf.DUMMYFUNCTION("""COMPUTED_VALUE"""),"")</f>
        <v/>
      </c>
      <c r="H331">
        <f>IFERROR(__xludf.DUMMYFUNCTION("""COMPUTED_VALUE"""),11.0)</f>
        <v>11</v>
      </c>
      <c r="I331" t="str">
        <f>IFERROR(__xludf.DUMMYFUNCTION("""COMPUTED_VALUE"""),"")</f>
        <v/>
      </c>
      <c r="J331" t="str">
        <f>IFERROR(__xludf.DUMMYFUNCTION("""COMPUTED_VALUE"""),"w2")</f>
        <v>w2</v>
      </c>
      <c r="K331" t="str">
        <f>IFERROR(__xludf.DUMMYFUNCTION("""COMPUTED_VALUE"""),"")</f>
        <v/>
      </c>
      <c r="L331" s="61" t="str">
        <f>IFERROR(__xludf.DUMMYFUNCTION("""COMPUTED_VALUE"""),"")</f>
        <v/>
      </c>
      <c r="M331" s="61" t="str">
        <f>IFERROR(__xludf.DUMMYFUNCTION("""COMPUTED_VALUE"""),"")</f>
        <v/>
      </c>
      <c r="N331" s="15" t="str">
        <f>IFERROR(__xludf.DUMMYFUNCTION("""COMPUTED_VALUE"""),"")</f>
        <v/>
      </c>
      <c r="O331" t="str">
        <f>IFERROR(__xludf.DUMMYFUNCTION("""COMPUTED_VALUE"""),"")</f>
        <v/>
      </c>
      <c r="P331" t="str">
        <f>IFERROR(__xludf.DUMMYFUNCTION("""COMPUTED_VALUE"""),"")</f>
        <v/>
      </c>
      <c r="Q331" t="str">
        <f>IFERROR(__xludf.DUMMYFUNCTION("""COMPUTED_VALUE"""),"")</f>
        <v/>
      </c>
      <c r="R331" t="str">
        <f>IFERROR(__xludf.DUMMYFUNCTION("""COMPUTED_VALUE"""),"")</f>
        <v/>
      </c>
      <c r="S331" t="str">
        <f>IFERROR(__xludf.DUMMYFUNCTION("""COMPUTED_VALUE"""),"")</f>
        <v/>
      </c>
      <c r="T331" t="str">
        <f>IFERROR(__xludf.DUMMYFUNCTION("""COMPUTED_VALUE"""),"")</f>
        <v/>
      </c>
      <c r="U331" t="str">
        <f>IFERROR(__xludf.DUMMYFUNCTION("""COMPUTED_VALUE"""),"")</f>
        <v/>
      </c>
      <c r="V331" t="str">
        <f>IFERROR(__xludf.DUMMYFUNCTION("""COMPUTED_VALUE"""),"")</f>
        <v/>
      </c>
      <c r="W331" t="str">
        <f>IFERROR(__xludf.DUMMYFUNCTION("""COMPUTED_VALUE"""),"")</f>
        <v/>
      </c>
      <c r="X331" t="str">
        <f>IFERROR(__xludf.DUMMYFUNCTION("""COMPUTED_VALUE"""),"tracer_drug")</f>
        <v>tracer_drug</v>
      </c>
      <c r="Y331" t="str">
        <f>IFERROR(__xludf.DUMMYFUNCTION("""COMPUTED_VALUE"""),"No")</f>
        <v>No</v>
      </c>
      <c r="Z331" t="str">
        <f>IFERROR(__xludf.DUMMYFUNCTION("""COMPUTED_VALUE"""),"")</f>
        <v/>
      </c>
      <c r="AA331" t="str">
        <f>IFERROR(__xludf.DUMMYFUNCTION("""COMPUTED_VALUE"""),"")</f>
        <v/>
      </c>
      <c r="AB331" t="str">
        <f>IFERROR(__xludf.DUMMYFUNCTION("""COMPUTED_VALUE"""),"")</f>
        <v/>
      </c>
      <c r="AC331" t="str">
        <f>IFERROR(__xludf.DUMMYFUNCTION("""COMPUTED_VALUE"""),"")</f>
        <v/>
      </c>
      <c r="AD331" t="str">
        <f>IFERROR(__xludf.DUMMYFUNCTION("""COMPUTED_VALUE"""),"")</f>
        <v/>
      </c>
      <c r="AE331" t="str">
        <f>IFERROR(__xludf.DUMMYFUNCTION("""COMPUTED_VALUE"""),"")</f>
        <v/>
      </c>
      <c r="AF331" t="str">
        <f>IFERROR(__xludf.DUMMYFUNCTION("""COMPUTED_VALUE"""),"")</f>
        <v/>
      </c>
      <c r="AG331" t="str">
        <f>IFERROR(__xludf.DUMMYFUNCTION("""COMPUTED_VALUE"""),"")</f>
        <v/>
      </c>
    </row>
    <row r="332">
      <c r="A332" t="str">
        <f>IFERROR(__xludf.DUMMYFUNCTION("""COMPUTED_VALUE"""),"hidden")</f>
        <v>hidden</v>
      </c>
      <c r="B332" t="str">
        <f>IFERROR(__xludf.DUMMYFUNCTION("""COMPUTED_VALUE"""),"MaternitySc")</f>
        <v>MaternitySc</v>
      </c>
      <c r="C332" t="str">
        <f>IFERROR(__xludf.DUMMYFUNCTION("""COMPUTED_VALUE"""),"12. Maternity = ${MaternitCal}")</f>
        <v>12. Maternity = ${MaternitCal}</v>
      </c>
      <c r="D332" t="str">
        <f>IFERROR(__xludf.DUMMYFUNCTION("""COMPUTED_VALUE"""),"")</f>
        <v/>
      </c>
      <c r="E332" t="str">
        <f>IFERROR(__xludf.DUMMYFUNCTION("""COMPUTED_VALUE"""),"")</f>
        <v/>
      </c>
      <c r="F332">
        <f>IFERROR(__xludf.DUMMYFUNCTION("""COMPUTED_VALUE"""),332.0)</f>
        <v>332</v>
      </c>
      <c r="G332" t="str">
        <f>IFERROR(__xludf.DUMMYFUNCTION("""COMPUTED_VALUE"""),"")</f>
        <v/>
      </c>
      <c r="H332">
        <f>IFERROR(__xludf.DUMMYFUNCTION("""COMPUTED_VALUE"""),11.0)</f>
        <v>11</v>
      </c>
      <c r="I332" t="str">
        <f>IFERROR(__xludf.DUMMYFUNCTION("""COMPUTED_VALUE"""),"")</f>
        <v/>
      </c>
      <c r="J332" t="str">
        <f>IFERROR(__xludf.DUMMYFUNCTION("""COMPUTED_VALUE"""),"w2")</f>
        <v>w2</v>
      </c>
      <c r="K332" t="str">
        <f>IFERROR(__xludf.DUMMYFUNCTION("""COMPUTED_VALUE"""),"")</f>
        <v/>
      </c>
      <c r="L332" s="61" t="str">
        <f>IFERROR(__xludf.DUMMYFUNCTION("""COMPUTED_VALUE"""),"")</f>
        <v/>
      </c>
      <c r="M332" s="61" t="str">
        <f>IFERROR(__xludf.DUMMYFUNCTION("""COMPUTED_VALUE"""),"")</f>
        <v/>
      </c>
      <c r="N332" s="15" t="str">
        <f>IFERROR(__xludf.DUMMYFUNCTION("""COMPUTED_VALUE"""),"")</f>
        <v/>
      </c>
      <c r="O332" t="str">
        <f>IFERROR(__xludf.DUMMYFUNCTION("""COMPUTED_VALUE"""),"")</f>
        <v/>
      </c>
      <c r="P332" t="str">
        <f>IFERROR(__xludf.DUMMYFUNCTION("""COMPUTED_VALUE"""),"")</f>
        <v/>
      </c>
      <c r="Q332" t="str">
        <f>IFERROR(__xludf.DUMMYFUNCTION("""COMPUTED_VALUE"""),"")</f>
        <v/>
      </c>
      <c r="R332" t="str">
        <f>IFERROR(__xludf.DUMMYFUNCTION("""COMPUTED_VALUE"""),"")</f>
        <v/>
      </c>
      <c r="S332" t="str">
        <f>IFERROR(__xludf.DUMMYFUNCTION("""COMPUTED_VALUE"""),"")</f>
        <v/>
      </c>
      <c r="T332" t="str">
        <f>IFERROR(__xludf.DUMMYFUNCTION("""COMPUTED_VALUE"""),"")</f>
        <v/>
      </c>
      <c r="U332" t="str">
        <f>IFERROR(__xludf.DUMMYFUNCTION("""COMPUTED_VALUE"""),"")</f>
        <v/>
      </c>
      <c r="V332" t="str">
        <f>IFERROR(__xludf.DUMMYFUNCTION("""COMPUTED_VALUE"""),"")</f>
        <v/>
      </c>
      <c r="W332" t="str">
        <f>IFERROR(__xludf.DUMMYFUNCTION("""COMPUTED_VALUE"""),"")</f>
        <v/>
      </c>
      <c r="X332" t="str">
        <f>IFERROR(__xludf.DUMMYFUNCTION("""COMPUTED_VALUE"""),"maternity_$")</f>
        <v>maternity_$</v>
      </c>
      <c r="Y332" t="str">
        <f>IFERROR(__xludf.DUMMYFUNCTION("""COMPUTED_VALUE"""),"No")</f>
        <v>No</v>
      </c>
      <c r="Z332" t="str">
        <f>IFERROR(__xludf.DUMMYFUNCTION("""COMPUTED_VALUE"""),"")</f>
        <v/>
      </c>
      <c r="AA332" t="str">
        <f>IFERROR(__xludf.DUMMYFUNCTION("""COMPUTED_VALUE"""),"")</f>
        <v/>
      </c>
      <c r="AB332" t="str">
        <f>IFERROR(__xludf.DUMMYFUNCTION("""COMPUTED_VALUE"""),"")</f>
        <v/>
      </c>
      <c r="AC332" t="str">
        <f>IFERROR(__xludf.DUMMYFUNCTION("""COMPUTED_VALUE"""),"")</f>
        <v/>
      </c>
      <c r="AD332" t="str">
        <f>IFERROR(__xludf.DUMMYFUNCTION("""COMPUTED_VALUE"""),"")</f>
        <v/>
      </c>
      <c r="AE332" t="str">
        <f>IFERROR(__xludf.DUMMYFUNCTION("""COMPUTED_VALUE"""),"")</f>
        <v/>
      </c>
      <c r="AF332" t="str">
        <f>IFERROR(__xludf.DUMMYFUNCTION("""COMPUTED_VALUE"""),"")</f>
        <v/>
      </c>
      <c r="AG332" t="str">
        <f>IFERROR(__xludf.DUMMYFUNCTION("""COMPUTED_VALUE"""),"")</f>
        <v/>
      </c>
    </row>
    <row r="333">
      <c r="A333" t="str">
        <f>IFERROR(__xludf.DUMMYFUNCTION("""COMPUTED_VALUE"""),"hidden")</f>
        <v>hidden</v>
      </c>
      <c r="B333" t="str">
        <f>IFERROR(__xludf.DUMMYFUNCTION("""COMPUTED_VALUE"""),"EPIConsScor")</f>
        <v>EPIConsScor</v>
      </c>
      <c r="C333" t="str">
        <f>IFERROR(__xludf.DUMMYFUNCTION("""COMPUTED_VALUE"""),"13. EPI = ${EpiPreSchCi}")</f>
        <v>13. EPI = ${EpiPreSchCi}</v>
      </c>
      <c r="D333" t="str">
        <f>IFERROR(__xludf.DUMMYFUNCTION("""COMPUTED_VALUE"""),"")</f>
        <v/>
      </c>
      <c r="E333" t="str">
        <f>IFERROR(__xludf.DUMMYFUNCTION("""COMPUTED_VALUE"""),"")</f>
        <v/>
      </c>
      <c r="F333">
        <f>IFERROR(__xludf.DUMMYFUNCTION("""COMPUTED_VALUE"""),333.0)</f>
        <v>333</v>
      </c>
      <c r="G333" t="str">
        <f>IFERROR(__xludf.DUMMYFUNCTION("""COMPUTED_VALUE"""),"")</f>
        <v/>
      </c>
      <c r="H333">
        <f>IFERROR(__xludf.DUMMYFUNCTION("""COMPUTED_VALUE"""),11.0)</f>
        <v>11</v>
      </c>
      <c r="I333" t="str">
        <f>IFERROR(__xludf.DUMMYFUNCTION("""COMPUTED_VALUE"""),"")</f>
        <v/>
      </c>
      <c r="J333" t="str">
        <f>IFERROR(__xludf.DUMMYFUNCTION("""COMPUTED_VALUE"""),"w2")</f>
        <v>w2</v>
      </c>
      <c r="K333" t="str">
        <f>IFERROR(__xludf.DUMMYFUNCTION("""COMPUTED_VALUE"""),"")</f>
        <v/>
      </c>
      <c r="L333" s="61" t="str">
        <f>IFERROR(__xludf.DUMMYFUNCTION("""COMPUTED_VALUE"""),"")</f>
        <v/>
      </c>
      <c r="M333" s="61" t="str">
        <f>IFERROR(__xludf.DUMMYFUNCTION("""COMPUTED_VALUE"""),"")</f>
        <v/>
      </c>
      <c r="N333" s="15" t="str">
        <f>IFERROR(__xludf.DUMMYFUNCTION("""COMPUTED_VALUE"""),"")</f>
        <v/>
      </c>
      <c r="O333" t="str">
        <f>IFERROR(__xludf.DUMMYFUNCTION("""COMPUTED_VALUE"""),"")</f>
        <v/>
      </c>
      <c r="P333" t="str">
        <f>IFERROR(__xludf.DUMMYFUNCTION("""COMPUTED_VALUE"""),"")</f>
        <v/>
      </c>
      <c r="Q333" t="str">
        <f>IFERROR(__xludf.DUMMYFUNCTION("""COMPUTED_VALUE"""),"")</f>
        <v/>
      </c>
      <c r="R333" t="str">
        <f>IFERROR(__xludf.DUMMYFUNCTION("""COMPUTED_VALUE"""),"")</f>
        <v/>
      </c>
      <c r="S333" t="str">
        <f>IFERROR(__xludf.DUMMYFUNCTION("""COMPUTED_VALUE"""),"")</f>
        <v/>
      </c>
      <c r="T333" t="str">
        <f>IFERROR(__xludf.DUMMYFUNCTION("""COMPUTED_VALUE"""),"")</f>
        <v/>
      </c>
      <c r="U333" t="str">
        <f>IFERROR(__xludf.DUMMYFUNCTION("""COMPUTED_VALUE"""),"")</f>
        <v/>
      </c>
      <c r="V333" t="str">
        <f>IFERROR(__xludf.DUMMYFUNCTION("""COMPUTED_VALUE"""),"")</f>
        <v/>
      </c>
      <c r="W333" t="str">
        <f>IFERROR(__xludf.DUMMYFUNCTION("""COMPUTED_VALUE"""),"")</f>
        <v/>
      </c>
      <c r="X333" t="str">
        <f>IFERROR(__xludf.DUMMYFUNCTION("""COMPUTED_VALUE"""),"epi_${epipr")</f>
        <v>epi_${epipr</v>
      </c>
      <c r="Y333" t="str">
        <f>IFERROR(__xludf.DUMMYFUNCTION("""COMPUTED_VALUE"""),"No")</f>
        <v>No</v>
      </c>
      <c r="Z333" t="str">
        <f>IFERROR(__xludf.DUMMYFUNCTION("""COMPUTED_VALUE"""),"")</f>
        <v/>
      </c>
      <c r="AA333" t="str">
        <f>IFERROR(__xludf.DUMMYFUNCTION("""COMPUTED_VALUE"""),"")</f>
        <v/>
      </c>
      <c r="AB333" t="str">
        <f>IFERROR(__xludf.DUMMYFUNCTION("""COMPUTED_VALUE"""),"")</f>
        <v/>
      </c>
      <c r="AC333" t="str">
        <f>IFERROR(__xludf.DUMMYFUNCTION("""COMPUTED_VALUE"""),"")</f>
        <v/>
      </c>
      <c r="AD333" t="str">
        <f>IFERROR(__xludf.DUMMYFUNCTION("""COMPUTED_VALUE"""),"")</f>
        <v/>
      </c>
      <c r="AE333" t="str">
        <f>IFERROR(__xludf.DUMMYFUNCTION("""COMPUTED_VALUE"""),"")</f>
        <v/>
      </c>
      <c r="AF333" t="str">
        <f>IFERROR(__xludf.DUMMYFUNCTION("""COMPUTED_VALUE"""),"")</f>
        <v/>
      </c>
      <c r="AG333" t="str">
        <f>IFERROR(__xludf.DUMMYFUNCTION("""COMPUTED_VALUE"""),"")</f>
        <v/>
      </c>
    </row>
    <row r="334">
      <c r="A334" t="str">
        <f>IFERROR(__xludf.DUMMYFUNCTION("""COMPUTED_VALUE"""),"hidden")</f>
        <v>hidden</v>
      </c>
      <c r="B334" t="str">
        <f>IFERROR(__xludf.DUMMYFUNCTION("""COMPUTED_VALUE"""),"AntenatScoe")</f>
        <v>AntenatScoe</v>
      </c>
      <c r="C334" t="str">
        <f>IFERROR(__xludf.DUMMYFUNCTION("""COMPUTED_VALUE"""),"14. ANC = ${AntenatScor}")</f>
        <v>14. ANC = ${AntenatScor}</v>
      </c>
      <c r="D334" t="str">
        <f>IFERROR(__xludf.DUMMYFUNCTION("""COMPUTED_VALUE"""),"")</f>
        <v/>
      </c>
      <c r="E334" t="str">
        <f>IFERROR(__xludf.DUMMYFUNCTION("""COMPUTED_VALUE"""),"")</f>
        <v/>
      </c>
      <c r="F334">
        <f>IFERROR(__xludf.DUMMYFUNCTION("""COMPUTED_VALUE"""),334.0)</f>
        <v>334</v>
      </c>
      <c r="G334" t="str">
        <f>IFERROR(__xludf.DUMMYFUNCTION("""COMPUTED_VALUE"""),"")</f>
        <v/>
      </c>
      <c r="H334">
        <f>IFERROR(__xludf.DUMMYFUNCTION("""COMPUTED_VALUE"""),11.0)</f>
        <v>11</v>
      </c>
      <c r="I334" t="str">
        <f>IFERROR(__xludf.DUMMYFUNCTION("""COMPUTED_VALUE"""),"")</f>
        <v/>
      </c>
      <c r="J334" t="str">
        <f>IFERROR(__xludf.DUMMYFUNCTION("""COMPUTED_VALUE"""),"w2")</f>
        <v>w2</v>
      </c>
      <c r="K334" t="str">
        <f>IFERROR(__xludf.DUMMYFUNCTION("""COMPUTED_VALUE"""),"")</f>
        <v/>
      </c>
      <c r="L334" s="61" t="str">
        <f>IFERROR(__xludf.DUMMYFUNCTION("""COMPUTED_VALUE"""),"")</f>
        <v/>
      </c>
      <c r="M334" s="61" t="str">
        <f>IFERROR(__xludf.DUMMYFUNCTION("""COMPUTED_VALUE"""),"")</f>
        <v/>
      </c>
      <c r="N334" s="15" t="str">
        <f>IFERROR(__xludf.DUMMYFUNCTION("""COMPUTED_VALUE"""),"")</f>
        <v/>
      </c>
      <c r="O334" t="str">
        <f>IFERROR(__xludf.DUMMYFUNCTION("""COMPUTED_VALUE"""),"")</f>
        <v/>
      </c>
      <c r="P334" t="str">
        <f>IFERROR(__xludf.DUMMYFUNCTION("""COMPUTED_VALUE"""),"")</f>
        <v/>
      </c>
      <c r="Q334" t="str">
        <f>IFERROR(__xludf.DUMMYFUNCTION("""COMPUTED_VALUE"""),"")</f>
        <v/>
      </c>
      <c r="R334" t="str">
        <f>IFERROR(__xludf.DUMMYFUNCTION("""COMPUTED_VALUE"""),"")</f>
        <v/>
      </c>
      <c r="S334" t="str">
        <f>IFERROR(__xludf.DUMMYFUNCTION("""COMPUTED_VALUE"""),"")</f>
        <v/>
      </c>
      <c r="T334" t="str">
        <f>IFERROR(__xludf.DUMMYFUNCTION("""COMPUTED_VALUE"""),"")</f>
        <v/>
      </c>
      <c r="U334" t="str">
        <f>IFERROR(__xludf.DUMMYFUNCTION("""COMPUTED_VALUE"""),"")</f>
        <v/>
      </c>
      <c r="V334" t="str">
        <f>IFERROR(__xludf.DUMMYFUNCTION("""COMPUTED_VALUE"""),"")</f>
        <v/>
      </c>
      <c r="W334" t="str">
        <f>IFERROR(__xludf.DUMMYFUNCTION("""COMPUTED_VALUE"""),"")</f>
        <v/>
      </c>
      <c r="X334" t="str">
        <f>IFERROR(__xludf.DUMMYFUNCTION("""COMPUTED_VALUE"""),"anc_${anten")</f>
        <v>anc_${anten</v>
      </c>
      <c r="Y334" t="str">
        <f>IFERROR(__xludf.DUMMYFUNCTION("""COMPUTED_VALUE"""),"No")</f>
        <v>No</v>
      </c>
      <c r="Z334" t="str">
        <f>IFERROR(__xludf.DUMMYFUNCTION("""COMPUTED_VALUE"""),"")</f>
        <v/>
      </c>
      <c r="AA334" t="str">
        <f>IFERROR(__xludf.DUMMYFUNCTION("""COMPUTED_VALUE"""),"")</f>
        <v/>
      </c>
      <c r="AB334" t="str">
        <f>IFERROR(__xludf.DUMMYFUNCTION("""COMPUTED_VALUE"""),"")</f>
        <v/>
      </c>
      <c r="AC334" t="str">
        <f>IFERROR(__xludf.DUMMYFUNCTION("""COMPUTED_VALUE"""),"")</f>
        <v/>
      </c>
      <c r="AD334" t="str">
        <f>IFERROR(__xludf.DUMMYFUNCTION("""COMPUTED_VALUE"""),"")</f>
        <v/>
      </c>
      <c r="AE334" t="str">
        <f>IFERROR(__xludf.DUMMYFUNCTION("""COMPUTED_VALUE"""),"")</f>
        <v/>
      </c>
      <c r="AF334" t="str">
        <f>IFERROR(__xludf.DUMMYFUNCTION("""COMPUTED_VALUE"""),"")</f>
        <v/>
      </c>
      <c r="AG334" t="str">
        <f>IFERROR(__xludf.DUMMYFUNCTION("""COMPUTED_VALUE"""),"")</f>
        <v/>
      </c>
    </row>
    <row r="335">
      <c r="A335" t="str">
        <f>IFERROR(__xludf.DUMMYFUNCTION("""COMPUTED_VALUE"""),"hidden")</f>
        <v>hidden</v>
      </c>
      <c r="B335" t="str">
        <f>IFERROR(__xludf.DUMMYFUNCTION("""COMPUTED_VALUE"""),"HIVTubeScor")</f>
        <v>HIVTubeScor</v>
      </c>
      <c r="C335" t="str">
        <f>IFERROR(__xludf.DUMMYFUNCTION("""COMPUTED_VALUE"""),"15. HIV/TB = ${HIVTBScore0}")</f>
        <v>15. HIV/TB = ${HIVTBScore0}</v>
      </c>
      <c r="D335" t="str">
        <f>IFERROR(__xludf.DUMMYFUNCTION("""COMPUTED_VALUE"""),"")</f>
        <v/>
      </c>
      <c r="E335" t="str">
        <f>IFERROR(__xludf.DUMMYFUNCTION("""COMPUTED_VALUE"""),"")</f>
        <v/>
      </c>
      <c r="F335">
        <f>IFERROR(__xludf.DUMMYFUNCTION("""COMPUTED_VALUE"""),335.0)</f>
        <v>335</v>
      </c>
      <c r="G335" t="str">
        <f>IFERROR(__xludf.DUMMYFUNCTION("""COMPUTED_VALUE"""),"")</f>
        <v/>
      </c>
      <c r="H335">
        <f>IFERROR(__xludf.DUMMYFUNCTION("""COMPUTED_VALUE"""),11.0)</f>
        <v>11</v>
      </c>
      <c r="I335" t="str">
        <f>IFERROR(__xludf.DUMMYFUNCTION("""COMPUTED_VALUE"""),"")</f>
        <v/>
      </c>
      <c r="J335" t="str">
        <f>IFERROR(__xludf.DUMMYFUNCTION("""COMPUTED_VALUE"""),"w2")</f>
        <v>w2</v>
      </c>
      <c r="K335" t="str">
        <f>IFERROR(__xludf.DUMMYFUNCTION("""COMPUTED_VALUE"""),"")</f>
        <v/>
      </c>
      <c r="L335" s="61" t="str">
        <f>IFERROR(__xludf.DUMMYFUNCTION("""COMPUTED_VALUE"""),"")</f>
        <v/>
      </c>
      <c r="M335" s="61" t="str">
        <f>IFERROR(__xludf.DUMMYFUNCTION("""COMPUTED_VALUE"""),"")</f>
        <v/>
      </c>
      <c r="N335" s="15" t="str">
        <f>IFERROR(__xludf.DUMMYFUNCTION("""COMPUTED_VALUE"""),"")</f>
        <v/>
      </c>
      <c r="O335" t="str">
        <f>IFERROR(__xludf.DUMMYFUNCTION("""COMPUTED_VALUE"""),"")</f>
        <v/>
      </c>
      <c r="P335" t="str">
        <f>IFERROR(__xludf.DUMMYFUNCTION("""COMPUTED_VALUE"""),"")</f>
        <v/>
      </c>
      <c r="Q335" t="str">
        <f>IFERROR(__xludf.DUMMYFUNCTION("""COMPUTED_VALUE"""),"")</f>
        <v/>
      </c>
      <c r="R335" t="str">
        <f>IFERROR(__xludf.DUMMYFUNCTION("""COMPUTED_VALUE"""),"")</f>
        <v/>
      </c>
      <c r="S335" t="str">
        <f>IFERROR(__xludf.DUMMYFUNCTION("""COMPUTED_VALUE"""),"")</f>
        <v/>
      </c>
      <c r="T335" t="str">
        <f>IFERROR(__xludf.DUMMYFUNCTION("""COMPUTED_VALUE"""),"")</f>
        <v/>
      </c>
      <c r="U335" t="str">
        <f>IFERROR(__xludf.DUMMYFUNCTION("""COMPUTED_VALUE"""),"")</f>
        <v/>
      </c>
      <c r="V335" t="str">
        <f>IFERROR(__xludf.DUMMYFUNCTION("""COMPUTED_VALUE"""),"")</f>
        <v/>
      </c>
      <c r="W335" t="str">
        <f>IFERROR(__xludf.DUMMYFUNCTION("""COMPUTED_VALUE"""),"")</f>
        <v/>
      </c>
      <c r="X335" t="str">
        <f>IFERROR(__xludf.DUMMYFUNCTION("""COMPUTED_VALUE"""),"hiv_tb_${hi")</f>
        <v>hiv_tb_${hi</v>
      </c>
      <c r="Y335" t="str">
        <f>IFERROR(__xludf.DUMMYFUNCTION("""COMPUTED_VALUE"""),"No")</f>
        <v>No</v>
      </c>
      <c r="Z335" t="str">
        <f>IFERROR(__xludf.DUMMYFUNCTION("""COMPUTED_VALUE"""),"")</f>
        <v/>
      </c>
      <c r="AA335" t="str">
        <f>IFERROR(__xludf.DUMMYFUNCTION("""COMPUTED_VALUE"""),"")</f>
        <v/>
      </c>
      <c r="AB335" t="str">
        <f>IFERROR(__xludf.DUMMYFUNCTION("""COMPUTED_VALUE"""),"")</f>
        <v/>
      </c>
      <c r="AC335" t="str">
        <f>IFERROR(__xludf.DUMMYFUNCTION("""COMPUTED_VALUE"""),"")</f>
        <v/>
      </c>
      <c r="AD335" t="str">
        <f>IFERROR(__xludf.DUMMYFUNCTION("""COMPUTED_VALUE"""),"")</f>
        <v/>
      </c>
      <c r="AE335" t="str">
        <f>IFERROR(__xludf.DUMMYFUNCTION("""COMPUTED_VALUE"""),"")</f>
        <v/>
      </c>
      <c r="AF335" t="str">
        <f>IFERROR(__xludf.DUMMYFUNCTION("""COMPUTED_VALUE"""),"")</f>
        <v/>
      </c>
      <c r="AG335" t="str">
        <f>IFERROR(__xludf.DUMMYFUNCTION("""COMPUTED_VALUE"""),"")</f>
        <v/>
      </c>
    </row>
    <row r="336">
      <c r="A336" t="str">
        <f>IFERROR(__xludf.DUMMYFUNCTION("""COMPUTED_VALUE"""),"hidden")</f>
        <v>hidden</v>
      </c>
      <c r="B336" t="str">
        <f>IFERROR(__xludf.DUMMYFUNCTION("""COMPUTED_VALUE"""),"GrandTotalF")</f>
        <v>GrandTotalF</v>
      </c>
      <c r="C336" t="str">
        <f>IFERROR(__xludf.DUMMYFUNCTION("""COMPUTED_VALUE"""),"16. **Grand Total = ${GrandSummat} out of a Maximum 345 points**")</f>
        <v>16. **Grand Total = ${GrandSummat} out of a Maximum 345 points**</v>
      </c>
      <c r="D336" t="str">
        <f>IFERROR(__xludf.DUMMYFUNCTION("""COMPUTED_VALUE"""),"")</f>
        <v/>
      </c>
      <c r="E336" t="str">
        <f>IFERROR(__xludf.DUMMYFUNCTION("""COMPUTED_VALUE"""),"")</f>
        <v/>
      </c>
      <c r="F336">
        <f>IFERROR(__xludf.DUMMYFUNCTION("""COMPUTED_VALUE"""),336.0)</f>
        <v>336</v>
      </c>
      <c r="G336" t="str">
        <f>IFERROR(__xludf.DUMMYFUNCTION("""COMPUTED_VALUE"""),"")</f>
        <v/>
      </c>
      <c r="H336">
        <f>IFERROR(__xludf.DUMMYFUNCTION("""COMPUTED_VALUE"""),11.0)</f>
        <v>11</v>
      </c>
      <c r="I336" t="str">
        <f>IFERROR(__xludf.DUMMYFUNCTION("""COMPUTED_VALUE"""),"")</f>
        <v/>
      </c>
      <c r="J336" t="str">
        <f>IFERROR(__xludf.DUMMYFUNCTION("""COMPUTED_VALUE"""),"w2")</f>
        <v>w2</v>
      </c>
      <c r="K336" t="str">
        <f>IFERROR(__xludf.DUMMYFUNCTION("""COMPUTED_VALUE"""),"")</f>
        <v/>
      </c>
      <c r="L336" s="61" t="str">
        <f>IFERROR(__xludf.DUMMYFUNCTION("""COMPUTED_VALUE"""),"")</f>
        <v/>
      </c>
      <c r="M336" s="61" t="str">
        <f>IFERROR(__xludf.DUMMYFUNCTION("""COMPUTED_VALUE"""),"")</f>
        <v/>
      </c>
      <c r="N336" s="15" t="str">
        <f>IFERROR(__xludf.DUMMYFUNCTION("""COMPUTED_VALUE"""),"")</f>
        <v/>
      </c>
      <c r="O336" t="str">
        <f>IFERROR(__xludf.DUMMYFUNCTION("""COMPUTED_VALUE"""),"")</f>
        <v/>
      </c>
      <c r="P336" t="str">
        <f>IFERROR(__xludf.DUMMYFUNCTION("""COMPUTED_VALUE"""),"")</f>
        <v/>
      </c>
      <c r="Q336" t="str">
        <f>IFERROR(__xludf.DUMMYFUNCTION("""COMPUTED_VALUE"""),"")</f>
        <v/>
      </c>
      <c r="R336" t="str">
        <f>IFERROR(__xludf.DUMMYFUNCTION("""COMPUTED_VALUE"""),"")</f>
        <v/>
      </c>
      <c r="S336" t="str">
        <f>IFERROR(__xludf.DUMMYFUNCTION("""COMPUTED_VALUE"""),"")</f>
        <v/>
      </c>
      <c r="T336" t="str">
        <f>IFERROR(__xludf.DUMMYFUNCTION("""COMPUTED_VALUE"""),"")</f>
        <v/>
      </c>
      <c r="U336" t="str">
        <f>IFERROR(__xludf.DUMMYFUNCTION("""COMPUTED_VALUE"""),"")</f>
        <v/>
      </c>
      <c r="V336" t="str">
        <f>IFERROR(__xludf.DUMMYFUNCTION("""COMPUTED_VALUE"""),"")</f>
        <v/>
      </c>
      <c r="W336" t="str">
        <f>IFERROR(__xludf.DUMMYFUNCTION("""COMPUTED_VALUE"""),"")</f>
        <v/>
      </c>
      <c r="X336" t="str">
        <f>IFERROR(__xludf.DUMMYFUNCTION("""COMPUTED_VALUE"""),"grand_total")</f>
        <v>grand_total</v>
      </c>
      <c r="Y336" t="str">
        <f>IFERROR(__xludf.DUMMYFUNCTION("""COMPUTED_VALUE"""),"No")</f>
        <v>No</v>
      </c>
      <c r="Z336" t="str">
        <f>IFERROR(__xludf.DUMMYFUNCTION("""COMPUTED_VALUE"""),"")</f>
        <v/>
      </c>
      <c r="AA336" t="str">
        <f>IFERROR(__xludf.DUMMYFUNCTION("""COMPUTED_VALUE"""),"")</f>
        <v/>
      </c>
      <c r="AB336" t="str">
        <f>IFERROR(__xludf.DUMMYFUNCTION("""COMPUTED_VALUE"""),"")</f>
        <v/>
      </c>
      <c r="AC336" t="str">
        <f>IFERROR(__xludf.DUMMYFUNCTION("""COMPUTED_VALUE"""),"")</f>
        <v/>
      </c>
      <c r="AD336" t="str">
        <f>IFERROR(__xludf.DUMMYFUNCTION("""COMPUTED_VALUE"""),"")</f>
        <v/>
      </c>
      <c r="AE336" t="str">
        <f>IFERROR(__xludf.DUMMYFUNCTION("""COMPUTED_VALUE"""),"")</f>
        <v/>
      </c>
      <c r="AF336" t="str">
        <f>IFERROR(__xludf.DUMMYFUNCTION("""COMPUTED_VALUE"""),"")</f>
        <v/>
      </c>
      <c r="AG336" t="str">
        <f>IFERROR(__xludf.DUMMYFUNCTION("""COMPUTED_VALUE"""),"")</f>
        <v/>
      </c>
    </row>
    <row r="337">
      <c r="A337" t="str">
        <f>IFERROR(__xludf.DUMMYFUNCTION("""COMPUTED_VALUE"""),"hidden")</f>
        <v>hidden</v>
      </c>
      <c r="B337" t="str">
        <f>IFERROR(__xludf.DUMMYFUNCTION("""COMPUTED_VALUE"""),"GrandPerNot")</f>
        <v>GrandPerNot</v>
      </c>
      <c r="C337" t="str">
        <f>IFERROR(__xludf.DUMMYFUNCTION("""COMPUTED_VALUE"""),"17.**Percentage score for HF is: ${GranPercent}%**")</f>
        <v>17.**Percentage score for HF is: ${GranPercent}%**</v>
      </c>
      <c r="D337" t="str">
        <f>IFERROR(__xludf.DUMMYFUNCTION("""COMPUTED_VALUE"""),"")</f>
        <v/>
      </c>
      <c r="E337" t="str">
        <f>IFERROR(__xludf.DUMMYFUNCTION("""COMPUTED_VALUE"""),"")</f>
        <v/>
      </c>
      <c r="F337">
        <f>IFERROR(__xludf.DUMMYFUNCTION("""COMPUTED_VALUE"""),337.0)</f>
        <v>337</v>
      </c>
      <c r="G337" t="str">
        <f>IFERROR(__xludf.DUMMYFUNCTION("""COMPUTED_VALUE"""),"")</f>
        <v/>
      </c>
      <c r="H337">
        <f>IFERROR(__xludf.DUMMYFUNCTION("""COMPUTED_VALUE"""),11.0)</f>
        <v>11</v>
      </c>
      <c r="I337" t="str">
        <f>IFERROR(__xludf.DUMMYFUNCTION("""COMPUTED_VALUE"""),"")</f>
        <v/>
      </c>
      <c r="J337" t="str">
        <f>IFERROR(__xludf.DUMMYFUNCTION("""COMPUTED_VALUE"""),"w2")</f>
        <v>w2</v>
      </c>
      <c r="K337" t="str">
        <f>IFERROR(__xludf.DUMMYFUNCTION("""COMPUTED_VALUE"""),"")</f>
        <v/>
      </c>
      <c r="L337" s="61" t="str">
        <f>IFERROR(__xludf.DUMMYFUNCTION("""COMPUTED_VALUE"""),"")</f>
        <v/>
      </c>
      <c r="M337" s="61" t="str">
        <f>IFERROR(__xludf.DUMMYFUNCTION("""COMPUTED_VALUE"""),"")</f>
        <v/>
      </c>
      <c r="N337" s="15" t="str">
        <f>IFERROR(__xludf.DUMMYFUNCTION("""COMPUTED_VALUE"""),"")</f>
        <v/>
      </c>
      <c r="O337" t="str">
        <f>IFERROR(__xludf.DUMMYFUNCTION("""COMPUTED_VALUE"""),"")</f>
        <v/>
      </c>
      <c r="P337" t="str">
        <f>IFERROR(__xludf.DUMMYFUNCTION("""COMPUTED_VALUE"""),"")</f>
        <v/>
      </c>
      <c r="Q337" t="str">
        <f>IFERROR(__xludf.DUMMYFUNCTION("""COMPUTED_VALUE"""),"")</f>
        <v/>
      </c>
      <c r="R337" t="str">
        <f>IFERROR(__xludf.DUMMYFUNCTION("""COMPUTED_VALUE"""),"")</f>
        <v/>
      </c>
      <c r="S337" t="str">
        <f>IFERROR(__xludf.DUMMYFUNCTION("""COMPUTED_VALUE"""),"")</f>
        <v/>
      </c>
      <c r="T337" t="str">
        <f>IFERROR(__xludf.DUMMYFUNCTION("""COMPUTED_VALUE"""),"")</f>
        <v/>
      </c>
      <c r="U337" t="str">
        <f>IFERROR(__xludf.DUMMYFUNCTION("""COMPUTED_VALUE"""),"")</f>
        <v/>
      </c>
      <c r="V337" t="str">
        <f>IFERROR(__xludf.DUMMYFUNCTION("""COMPUTED_VALUE"""),"")</f>
        <v/>
      </c>
      <c r="W337" t="str">
        <f>IFERROR(__xludf.DUMMYFUNCTION("""COMPUTED_VALUE"""),"")</f>
        <v/>
      </c>
      <c r="X337" t="str">
        <f>IFERROR(__xludf.DUMMYFUNCTION("""COMPUTED_VALUE"""),"percentage_")</f>
        <v>percentage_</v>
      </c>
      <c r="Y337" t="str">
        <f>IFERROR(__xludf.DUMMYFUNCTION("""COMPUTED_VALUE"""),"No")</f>
        <v>No</v>
      </c>
      <c r="Z337" t="str">
        <f>IFERROR(__xludf.DUMMYFUNCTION("""COMPUTED_VALUE"""),"")</f>
        <v/>
      </c>
      <c r="AA337" t="str">
        <f>IFERROR(__xludf.DUMMYFUNCTION("""COMPUTED_VALUE"""),"")</f>
        <v/>
      </c>
      <c r="AB337" t="str">
        <f>IFERROR(__xludf.DUMMYFUNCTION("""COMPUTED_VALUE"""),"")</f>
        <v/>
      </c>
      <c r="AC337" t="str">
        <f>IFERROR(__xludf.DUMMYFUNCTION("""COMPUTED_VALUE"""),"")</f>
        <v/>
      </c>
      <c r="AD337" t="str">
        <f>IFERROR(__xludf.DUMMYFUNCTION("""COMPUTED_VALUE"""),"")</f>
        <v/>
      </c>
      <c r="AE337" t="str">
        <f>IFERROR(__xludf.DUMMYFUNCTION("""COMPUTED_VALUE"""),"")</f>
        <v/>
      </c>
      <c r="AF337" t="str">
        <f>IFERROR(__xludf.DUMMYFUNCTION("""COMPUTED_VALUE"""),"")</f>
        <v/>
      </c>
      <c r="AG337" t="str">
        <f>IFERROR(__xludf.DUMMYFUNCTION("""COMPUTED_VALUE"""),"")</f>
        <v/>
      </c>
    </row>
    <row r="338">
      <c r="A338" t="str">
        <f>IFERROR(__xludf.DUMMYFUNCTION("""COMPUTED_VALUE"""),"")</f>
        <v/>
      </c>
      <c r="B338" t="str">
        <f>IFERROR(__xludf.DUMMYFUNCTION("""COMPUTED_VALUE"""),"")</f>
        <v/>
      </c>
      <c r="C338" t="str">
        <f>IFERROR(__xludf.DUMMYFUNCTION("""COMPUTED_VALUE"""),"")</f>
        <v/>
      </c>
      <c r="D338" t="str">
        <f>IFERROR(__xludf.DUMMYFUNCTION("""COMPUTED_VALUE"""),"")</f>
        <v/>
      </c>
      <c r="E338" t="str">
        <f>IFERROR(__xludf.DUMMYFUNCTION("""COMPUTED_VALUE"""),"")</f>
        <v/>
      </c>
      <c r="F338" t="str">
        <f>IFERROR(__xludf.DUMMYFUNCTION("""COMPUTED_VALUE"""),"")</f>
        <v/>
      </c>
      <c r="G338" t="str">
        <f>IFERROR(__xludf.DUMMYFUNCTION("""COMPUTED_VALUE"""),"")</f>
        <v/>
      </c>
      <c r="H338" t="str">
        <f>IFERROR(__xludf.DUMMYFUNCTION("""COMPUTED_VALUE"""),"")</f>
        <v/>
      </c>
      <c r="I338" t="str">
        <f>IFERROR(__xludf.DUMMYFUNCTION("""COMPUTED_VALUE"""),"")</f>
        <v/>
      </c>
      <c r="J338" t="str">
        <f>IFERROR(__xludf.DUMMYFUNCTION("""COMPUTED_VALUE"""),"")</f>
        <v/>
      </c>
      <c r="K338" t="str">
        <f>IFERROR(__xludf.DUMMYFUNCTION("""COMPUTED_VALUE"""),"")</f>
        <v/>
      </c>
      <c r="L338" s="61" t="str">
        <f>IFERROR(__xludf.DUMMYFUNCTION("""COMPUTED_VALUE"""),"")</f>
        <v/>
      </c>
      <c r="M338" s="61" t="str">
        <f>IFERROR(__xludf.DUMMYFUNCTION("""COMPUTED_VALUE"""),"")</f>
        <v/>
      </c>
      <c r="N338" s="15" t="str">
        <f>IFERROR(__xludf.DUMMYFUNCTION("""COMPUTED_VALUE"""),"")</f>
        <v/>
      </c>
      <c r="O338" t="str">
        <f>IFERROR(__xludf.DUMMYFUNCTION("""COMPUTED_VALUE"""),"")</f>
        <v/>
      </c>
      <c r="P338" t="str">
        <f>IFERROR(__xludf.DUMMYFUNCTION("""COMPUTED_VALUE"""),"")</f>
        <v/>
      </c>
      <c r="Q338" t="str">
        <f>IFERROR(__xludf.DUMMYFUNCTION("""COMPUTED_VALUE"""),"")</f>
        <v/>
      </c>
      <c r="R338" t="str">
        <f>IFERROR(__xludf.DUMMYFUNCTION("""COMPUTED_VALUE"""),"")</f>
        <v/>
      </c>
      <c r="S338" t="str">
        <f>IFERROR(__xludf.DUMMYFUNCTION("""COMPUTED_VALUE"""),"")</f>
        <v/>
      </c>
      <c r="T338" t="str">
        <f>IFERROR(__xludf.DUMMYFUNCTION("""COMPUTED_VALUE"""),"")</f>
        <v/>
      </c>
      <c r="U338" t="str">
        <f>IFERROR(__xludf.DUMMYFUNCTION("""COMPUTED_VALUE"""),"")</f>
        <v/>
      </c>
      <c r="V338" t="str">
        <f>IFERROR(__xludf.DUMMYFUNCTION("""COMPUTED_VALUE"""),"")</f>
        <v/>
      </c>
      <c r="W338" t="str">
        <f>IFERROR(__xludf.DUMMYFUNCTION("""COMPUTED_VALUE"""),"")</f>
        <v/>
      </c>
      <c r="X338" t="str">
        <f>IFERROR(__xludf.DUMMYFUNCTION("""COMPUTED_VALUE"""),"")</f>
        <v/>
      </c>
      <c r="Y338" t="str">
        <f>IFERROR(__xludf.DUMMYFUNCTION("""COMPUTED_VALUE"""),"")</f>
        <v/>
      </c>
      <c r="Z338" t="str">
        <f>IFERROR(__xludf.DUMMYFUNCTION("""COMPUTED_VALUE"""),"")</f>
        <v/>
      </c>
      <c r="AA338" t="str">
        <f>IFERROR(__xludf.DUMMYFUNCTION("""COMPUTED_VALUE"""),"")</f>
        <v/>
      </c>
      <c r="AB338" t="str">
        <f>IFERROR(__xludf.DUMMYFUNCTION("""COMPUTED_VALUE"""),"")</f>
        <v/>
      </c>
      <c r="AC338" t="str">
        <f>IFERROR(__xludf.DUMMYFUNCTION("""COMPUTED_VALUE"""),"")</f>
        <v/>
      </c>
      <c r="AD338" t="str">
        <f>IFERROR(__xludf.DUMMYFUNCTION("""COMPUTED_VALUE"""),"")</f>
        <v/>
      </c>
      <c r="AE338" t="str">
        <f>IFERROR(__xludf.DUMMYFUNCTION("""COMPUTED_VALUE"""),"")</f>
        <v/>
      </c>
      <c r="AF338" t="str">
        <f>IFERROR(__xludf.DUMMYFUNCTION("""COMPUTED_VALUE"""),"")</f>
        <v/>
      </c>
      <c r="AG338" t="str">
        <f>IFERROR(__xludf.DUMMYFUNCTION("""COMPUTED_VALUE"""),"")</f>
        <v/>
      </c>
    </row>
    <row r="339">
      <c r="A339" t="str">
        <f>IFERROR(__xludf.DUMMYFUNCTION("""COMPUTED_VALUE"""),"")</f>
        <v/>
      </c>
      <c r="B339" t="str">
        <f>IFERROR(__xludf.DUMMYFUNCTION("""COMPUTED_VALUE"""),"")</f>
        <v/>
      </c>
      <c r="C339" t="str">
        <f>IFERROR(__xludf.DUMMYFUNCTION("""COMPUTED_VALUE"""),"")</f>
        <v/>
      </c>
      <c r="D339" t="str">
        <f>IFERROR(__xludf.DUMMYFUNCTION("""COMPUTED_VALUE"""),"")</f>
        <v/>
      </c>
      <c r="E339" t="str">
        <f>IFERROR(__xludf.DUMMYFUNCTION("""COMPUTED_VALUE"""),"")</f>
        <v/>
      </c>
      <c r="F339" t="str">
        <f>IFERROR(__xludf.DUMMYFUNCTION("""COMPUTED_VALUE"""),"")</f>
        <v/>
      </c>
      <c r="G339" t="str">
        <f>IFERROR(__xludf.DUMMYFUNCTION("""COMPUTED_VALUE"""),"")</f>
        <v/>
      </c>
      <c r="H339" t="str">
        <f>IFERROR(__xludf.DUMMYFUNCTION("""COMPUTED_VALUE"""),"")</f>
        <v/>
      </c>
      <c r="I339" t="str">
        <f>IFERROR(__xludf.DUMMYFUNCTION("""COMPUTED_VALUE"""),"")</f>
        <v/>
      </c>
      <c r="J339" t="str">
        <f>IFERROR(__xludf.DUMMYFUNCTION("""COMPUTED_VALUE"""),"")</f>
        <v/>
      </c>
      <c r="K339" t="str">
        <f>IFERROR(__xludf.DUMMYFUNCTION("""COMPUTED_VALUE"""),"")</f>
        <v/>
      </c>
      <c r="L339" s="61" t="str">
        <f>IFERROR(__xludf.DUMMYFUNCTION("""COMPUTED_VALUE"""),"")</f>
        <v/>
      </c>
      <c r="M339" s="61" t="str">
        <f>IFERROR(__xludf.DUMMYFUNCTION("""COMPUTED_VALUE"""),"")</f>
        <v/>
      </c>
      <c r="N339" s="15" t="str">
        <f>IFERROR(__xludf.DUMMYFUNCTION("""COMPUTED_VALUE"""),"")</f>
        <v/>
      </c>
      <c r="O339" t="str">
        <f>IFERROR(__xludf.DUMMYFUNCTION("""COMPUTED_VALUE"""),"")</f>
        <v/>
      </c>
      <c r="P339" t="str">
        <f>IFERROR(__xludf.DUMMYFUNCTION("""COMPUTED_VALUE"""),"")</f>
        <v/>
      </c>
      <c r="Q339" t="str">
        <f>IFERROR(__xludf.DUMMYFUNCTION("""COMPUTED_VALUE"""),"")</f>
        <v/>
      </c>
      <c r="R339" t="str">
        <f>IFERROR(__xludf.DUMMYFUNCTION("""COMPUTED_VALUE"""),"")</f>
        <v/>
      </c>
      <c r="S339" t="str">
        <f>IFERROR(__xludf.DUMMYFUNCTION("""COMPUTED_VALUE"""),"")</f>
        <v/>
      </c>
      <c r="T339" t="str">
        <f>IFERROR(__xludf.DUMMYFUNCTION("""COMPUTED_VALUE"""),"")</f>
        <v/>
      </c>
      <c r="U339" t="str">
        <f>IFERROR(__xludf.DUMMYFUNCTION("""COMPUTED_VALUE"""),"")</f>
        <v/>
      </c>
      <c r="V339" t="str">
        <f>IFERROR(__xludf.DUMMYFUNCTION("""COMPUTED_VALUE"""),"")</f>
        <v/>
      </c>
      <c r="W339" t="str">
        <f>IFERROR(__xludf.DUMMYFUNCTION("""COMPUTED_VALUE"""),"")</f>
        <v/>
      </c>
      <c r="X339" t="str">
        <f>IFERROR(__xludf.DUMMYFUNCTION("""COMPUTED_VALUE"""),"")</f>
        <v/>
      </c>
      <c r="Y339" t="str">
        <f>IFERROR(__xludf.DUMMYFUNCTION("""COMPUTED_VALUE"""),"")</f>
        <v/>
      </c>
      <c r="Z339" t="str">
        <f>IFERROR(__xludf.DUMMYFUNCTION("""COMPUTED_VALUE"""),"")</f>
        <v/>
      </c>
      <c r="AA339" t="str">
        <f>IFERROR(__xludf.DUMMYFUNCTION("""COMPUTED_VALUE"""),"")</f>
        <v/>
      </c>
      <c r="AB339" t="str">
        <f>IFERROR(__xludf.DUMMYFUNCTION("""COMPUTED_VALUE"""),"")</f>
        <v/>
      </c>
      <c r="AC339" t="str">
        <f>IFERROR(__xludf.DUMMYFUNCTION("""COMPUTED_VALUE"""),"")</f>
        <v/>
      </c>
      <c r="AD339" t="str">
        <f>IFERROR(__xludf.DUMMYFUNCTION("""COMPUTED_VALUE"""),"")</f>
        <v/>
      </c>
      <c r="AE339" t="str">
        <f>IFERROR(__xludf.DUMMYFUNCTION("""COMPUTED_VALUE"""),"")</f>
        <v/>
      </c>
      <c r="AF339" t="str">
        <f>IFERROR(__xludf.DUMMYFUNCTION("""COMPUTED_VALUE"""),"")</f>
        <v/>
      </c>
      <c r="AG339" t="str">
        <f>IFERROR(__xludf.DUMMYFUNCTION("""COMPUTED_VALUE"""),"")</f>
        <v/>
      </c>
    </row>
    <row r="340">
      <c r="A340" t="str">
        <f>IFERROR(__xludf.DUMMYFUNCTION("""COMPUTED_VALUE"""),"")</f>
        <v/>
      </c>
      <c r="B340" t="str">
        <f>IFERROR(__xludf.DUMMYFUNCTION("""COMPUTED_VALUE"""),"")</f>
        <v/>
      </c>
      <c r="C340" t="str">
        <f>IFERROR(__xludf.DUMMYFUNCTION("""COMPUTED_VALUE"""),"")</f>
        <v/>
      </c>
      <c r="D340" t="str">
        <f>IFERROR(__xludf.DUMMYFUNCTION("""COMPUTED_VALUE"""),"")</f>
        <v/>
      </c>
      <c r="E340" t="str">
        <f>IFERROR(__xludf.DUMMYFUNCTION("""COMPUTED_VALUE"""),"")</f>
        <v/>
      </c>
      <c r="F340" t="str">
        <f>IFERROR(__xludf.DUMMYFUNCTION("""COMPUTED_VALUE"""),"")</f>
        <v/>
      </c>
      <c r="G340" t="str">
        <f>IFERROR(__xludf.DUMMYFUNCTION("""COMPUTED_VALUE"""),"")</f>
        <v/>
      </c>
      <c r="H340" t="str">
        <f>IFERROR(__xludf.DUMMYFUNCTION("""COMPUTED_VALUE"""),"")</f>
        <v/>
      </c>
      <c r="I340" t="str">
        <f>IFERROR(__xludf.DUMMYFUNCTION("""COMPUTED_VALUE"""),"")</f>
        <v/>
      </c>
      <c r="J340" t="str">
        <f>IFERROR(__xludf.DUMMYFUNCTION("""COMPUTED_VALUE"""),"")</f>
        <v/>
      </c>
      <c r="K340" t="str">
        <f>IFERROR(__xludf.DUMMYFUNCTION("""COMPUTED_VALUE"""),"")</f>
        <v/>
      </c>
      <c r="L340" s="61" t="str">
        <f>IFERROR(__xludf.DUMMYFUNCTION("""COMPUTED_VALUE"""),"")</f>
        <v/>
      </c>
      <c r="M340" s="61" t="str">
        <f>IFERROR(__xludf.DUMMYFUNCTION("""COMPUTED_VALUE"""),"")</f>
        <v/>
      </c>
      <c r="N340" t="str">
        <f>IFERROR(__xludf.DUMMYFUNCTION("""COMPUTED_VALUE"""),"")</f>
        <v/>
      </c>
      <c r="O340" t="str">
        <f>IFERROR(__xludf.DUMMYFUNCTION("""COMPUTED_VALUE"""),"")</f>
        <v/>
      </c>
      <c r="P340" t="str">
        <f>IFERROR(__xludf.DUMMYFUNCTION("""COMPUTED_VALUE"""),"")</f>
        <v/>
      </c>
      <c r="Q340" t="str">
        <f>IFERROR(__xludf.DUMMYFUNCTION("""COMPUTED_VALUE"""),"")</f>
        <v/>
      </c>
      <c r="R340" t="str">
        <f>IFERROR(__xludf.DUMMYFUNCTION("""COMPUTED_VALUE"""),"")</f>
        <v/>
      </c>
      <c r="S340" t="str">
        <f>IFERROR(__xludf.DUMMYFUNCTION("""COMPUTED_VALUE"""),"")</f>
        <v/>
      </c>
      <c r="T340" t="str">
        <f>IFERROR(__xludf.DUMMYFUNCTION("""COMPUTED_VALUE"""),"")</f>
        <v/>
      </c>
      <c r="U340" t="str">
        <f>IFERROR(__xludf.DUMMYFUNCTION("""COMPUTED_VALUE"""),"")</f>
        <v/>
      </c>
      <c r="V340" t="str">
        <f>IFERROR(__xludf.DUMMYFUNCTION("""COMPUTED_VALUE"""),"")</f>
        <v/>
      </c>
      <c r="W340" t="str">
        <f>IFERROR(__xludf.DUMMYFUNCTION("""COMPUTED_VALUE"""),"")</f>
        <v/>
      </c>
      <c r="X340" t="str">
        <f>IFERROR(__xludf.DUMMYFUNCTION("""COMPUTED_VALUE"""),"")</f>
        <v/>
      </c>
      <c r="Y340" t="str">
        <f>IFERROR(__xludf.DUMMYFUNCTION("""COMPUTED_VALUE"""),"")</f>
        <v/>
      </c>
      <c r="Z340" t="str">
        <f>IFERROR(__xludf.DUMMYFUNCTION("""COMPUTED_VALUE"""),"")</f>
        <v/>
      </c>
      <c r="AA340" t="str">
        <f>IFERROR(__xludf.DUMMYFUNCTION("""COMPUTED_VALUE"""),"")</f>
        <v/>
      </c>
      <c r="AB340" t="str">
        <f>IFERROR(__xludf.DUMMYFUNCTION("""COMPUTED_VALUE"""),"")</f>
        <v/>
      </c>
      <c r="AC340" t="str">
        <f>IFERROR(__xludf.DUMMYFUNCTION("""COMPUTED_VALUE"""),"")</f>
        <v/>
      </c>
      <c r="AD340" t="str">
        <f>IFERROR(__xludf.DUMMYFUNCTION("""COMPUTED_VALUE"""),"")</f>
        <v/>
      </c>
      <c r="AE340" t="str">
        <f>IFERROR(__xludf.DUMMYFUNCTION("""COMPUTED_VALUE"""),"")</f>
        <v/>
      </c>
      <c r="AF340" t="str">
        <f>IFERROR(__xludf.DUMMYFUNCTION("""COMPUTED_VALUE"""),"")</f>
        <v/>
      </c>
      <c r="AG340" t="str">
        <f>IFERROR(__xludf.DUMMYFUNCTION("""COMPUTED_VALUE"""),"")</f>
        <v/>
      </c>
    </row>
    <row r="341">
      <c r="A341" t="str">
        <f>IFERROR(__xludf.DUMMYFUNCTION("""COMPUTED_VALUE"""),"")</f>
        <v/>
      </c>
      <c r="B341" t="str">
        <f>IFERROR(__xludf.DUMMYFUNCTION("""COMPUTED_VALUE"""),"")</f>
        <v/>
      </c>
      <c r="C341" t="str">
        <f>IFERROR(__xludf.DUMMYFUNCTION("""COMPUTED_VALUE"""),"")</f>
        <v/>
      </c>
      <c r="D341" t="str">
        <f>IFERROR(__xludf.DUMMYFUNCTION("""COMPUTED_VALUE"""),"")</f>
        <v/>
      </c>
      <c r="E341" t="str">
        <f>IFERROR(__xludf.DUMMYFUNCTION("""COMPUTED_VALUE"""),"")</f>
        <v/>
      </c>
      <c r="F341" t="str">
        <f>IFERROR(__xludf.DUMMYFUNCTION("""COMPUTED_VALUE"""),"")</f>
        <v/>
      </c>
      <c r="G341" t="str">
        <f>IFERROR(__xludf.DUMMYFUNCTION("""COMPUTED_VALUE"""),"")</f>
        <v/>
      </c>
      <c r="H341" t="str">
        <f>IFERROR(__xludf.DUMMYFUNCTION("""COMPUTED_VALUE"""),"")</f>
        <v/>
      </c>
      <c r="I341" t="str">
        <f>IFERROR(__xludf.DUMMYFUNCTION("""COMPUTED_VALUE"""),"")</f>
        <v/>
      </c>
      <c r="J341" t="str">
        <f>IFERROR(__xludf.DUMMYFUNCTION("""COMPUTED_VALUE"""),"")</f>
        <v/>
      </c>
      <c r="K341" t="str">
        <f>IFERROR(__xludf.DUMMYFUNCTION("""COMPUTED_VALUE"""),"")</f>
        <v/>
      </c>
      <c r="L341" s="61" t="str">
        <f>IFERROR(__xludf.DUMMYFUNCTION("""COMPUTED_VALUE"""),"")</f>
        <v/>
      </c>
      <c r="M341" s="61" t="str">
        <f>IFERROR(__xludf.DUMMYFUNCTION("""COMPUTED_VALUE"""),"")</f>
        <v/>
      </c>
      <c r="N341" t="str">
        <f>IFERROR(__xludf.DUMMYFUNCTION("""COMPUTED_VALUE"""),"")</f>
        <v/>
      </c>
      <c r="O341" t="str">
        <f>IFERROR(__xludf.DUMMYFUNCTION("""COMPUTED_VALUE"""),"")</f>
        <v/>
      </c>
      <c r="P341" t="str">
        <f>IFERROR(__xludf.DUMMYFUNCTION("""COMPUTED_VALUE"""),"")</f>
        <v/>
      </c>
      <c r="Q341" t="str">
        <f>IFERROR(__xludf.DUMMYFUNCTION("""COMPUTED_VALUE"""),"")</f>
        <v/>
      </c>
      <c r="R341" t="str">
        <f>IFERROR(__xludf.DUMMYFUNCTION("""COMPUTED_VALUE"""),"")</f>
        <v/>
      </c>
      <c r="S341" t="str">
        <f>IFERROR(__xludf.DUMMYFUNCTION("""COMPUTED_VALUE"""),"")</f>
        <v/>
      </c>
      <c r="T341" t="str">
        <f>IFERROR(__xludf.DUMMYFUNCTION("""COMPUTED_VALUE"""),"")</f>
        <v/>
      </c>
      <c r="U341" t="str">
        <f>IFERROR(__xludf.DUMMYFUNCTION("""COMPUTED_VALUE"""),"")</f>
        <v/>
      </c>
      <c r="V341" t="str">
        <f>IFERROR(__xludf.DUMMYFUNCTION("""COMPUTED_VALUE"""),"")</f>
        <v/>
      </c>
      <c r="W341" t="str">
        <f>IFERROR(__xludf.DUMMYFUNCTION("""COMPUTED_VALUE"""),"")</f>
        <v/>
      </c>
      <c r="X341" t="str">
        <f>IFERROR(__xludf.DUMMYFUNCTION("""COMPUTED_VALUE"""),"")</f>
        <v/>
      </c>
      <c r="Y341" t="str">
        <f>IFERROR(__xludf.DUMMYFUNCTION("""COMPUTED_VALUE"""),"")</f>
        <v/>
      </c>
      <c r="Z341" t="str">
        <f>IFERROR(__xludf.DUMMYFUNCTION("""COMPUTED_VALUE"""),"")</f>
        <v/>
      </c>
      <c r="AA341" t="str">
        <f>IFERROR(__xludf.DUMMYFUNCTION("""COMPUTED_VALUE"""),"")</f>
        <v/>
      </c>
      <c r="AB341" t="str">
        <f>IFERROR(__xludf.DUMMYFUNCTION("""COMPUTED_VALUE"""),"")</f>
        <v/>
      </c>
      <c r="AC341" t="str">
        <f>IFERROR(__xludf.DUMMYFUNCTION("""COMPUTED_VALUE"""),"")</f>
        <v/>
      </c>
      <c r="AD341" t="str">
        <f>IFERROR(__xludf.DUMMYFUNCTION("""COMPUTED_VALUE"""),"")</f>
        <v/>
      </c>
      <c r="AE341" t="str">
        <f>IFERROR(__xludf.DUMMYFUNCTION("""COMPUTED_VALUE"""),"")</f>
        <v/>
      </c>
      <c r="AF341" t="str">
        <f>IFERROR(__xludf.DUMMYFUNCTION("""COMPUTED_VALUE"""),"")</f>
        <v/>
      </c>
      <c r="AG341" t="str">
        <f>IFERROR(__xludf.DUMMYFUNCTION("""COMPUTED_VALUE"""),"")</f>
        <v/>
      </c>
    </row>
    <row r="342">
      <c r="A342" t="str">
        <f>IFERROR(__xludf.DUMMYFUNCTION("""COMPUTED_VALUE"""),"")</f>
        <v/>
      </c>
      <c r="B342" t="str">
        <f>IFERROR(__xludf.DUMMYFUNCTION("""COMPUTED_VALUE"""),"")</f>
        <v/>
      </c>
      <c r="C342" t="str">
        <f>IFERROR(__xludf.DUMMYFUNCTION("""COMPUTED_VALUE"""),"")</f>
        <v/>
      </c>
      <c r="D342" t="str">
        <f>IFERROR(__xludf.DUMMYFUNCTION("""COMPUTED_VALUE"""),"")</f>
        <v/>
      </c>
      <c r="E342" t="str">
        <f>IFERROR(__xludf.DUMMYFUNCTION("""COMPUTED_VALUE"""),"")</f>
        <v/>
      </c>
      <c r="F342" t="str">
        <f>IFERROR(__xludf.DUMMYFUNCTION("""COMPUTED_VALUE"""),"")</f>
        <v/>
      </c>
      <c r="G342" t="str">
        <f>IFERROR(__xludf.DUMMYFUNCTION("""COMPUTED_VALUE"""),"")</f>
        <v/>
      </c>
      <c r="H342" t="str">
        <f>IFERROR(__xludf.DUMMYFUNCTION("""COMPUTED_VALUE"""),"")</f>
        <v/>
      </c>
      <c r="I342" t="str">
        <f>IFERROR(__xludf.DUMMYFUNCTION("""COMPUTED_VALUE"""),"")</f>
        <v/>
      </c>
      <c r="J342" t="str">
        <f>IFERROR(__xludf.DUMMYFUNCTION("""COMPUTED_VALUE"""),"")</f>
        <v/>
      </c>
      <c r="K342" t="str">
        <f>IFERROR(__xludf.DUMMYFUNCTION("""COMPUTED_VALUE"""),"")</f>
        <v/>
      </c>
      <c r="L342" s="61" t="str">
        <f>IFERROR(__xludf.DUMMYFUNCTION("""COMPUTED_VALUE"""),"")</f>
        <v/>
      </c>
      <c r="M342" s="61" t="str">
        <f>IFERROR(__xludf.DUMMYFUNCTION("""COMPUTED_VALUE"""),"")</f>
        <v/>
      </c>
      <c r="N342" t="str">
        <f>IFERROR(__xludf.DUMMYFUNCTION("""COMPUTED_VALUE"""),"")</f>
        <v/>
      </c>
      <c r="O342" t="str">
        <f>IFERROR(__xludf.DUMMYFUNCTION("""COMPUTED_VALUE"""),"")</f>
        <v/>
      </c>
      <c r="P342" t="str">
        <f>IFERROR(__xludf.DUMMYFUNCTION("""COMPUTED_VALUE"""),"")</f>
        <v/>
      </c>
      <c r="Q342" t="str">
        <f>IFERROR(__xludf.DUMMYFUNCTION("""COMPUTED_VALUE"""),"")</f>
        <v/>
      </c>
      <c r="R342" t="str">
        <f>IFERROR(__xludf.DUMMYFUNCTION("""COMPUTED_VALUE"""),"")</f>
        <v/>
      </c>
      <c r="S342" t="str">
        <f>IFERROR(__xludf.DUMMYFUNCTION("""COMPUTED_VALUE"""),"")</f>
        <v/>
      </c>
      <c r="T342" t="str">
        <f>IFERROR(__xludf.DUMMYFUNCTION("""COMPUTED_VALUE"""),"")</f>
        <v/>
      </c>
      <c r="U342" t="str">
        <f>IFERROR(__xludf.DUMMYFUNCTION("""COMPUTED_VALUE"""),"")</f>
        <v/>
      </c>
      <c r="V342" t="str">
        <f>IFERROR(__xludf.DUMMYFUNCTION("""COMPUTED_VALUE"""),"")</f>
        <v/>
      </c>
      <c r="W342" t="str">
        <f>IFERROR(__xludf.DUMMYFUNCTION("""COMPUTED_VALUE"""),"")</f>
        <v/>
      </c>
      <c r="X342" t="str">
        <f>IFERROR(__xludf.DUMMYFUNCTION("""COMPUTED_VALUE"""),"")</f>
        <v/>
      </c>
      <c r="Y342" t="str">
        <f>IFERROR(__xludf.DUMMYFUNCTION("""COMPUTED_VALUE"""),"")</f>
        <v/>
      </c>
      <c r="Z342" t="str">
        <f>IFERROR(__xludf.DUMMYFUNCTION("""COMPUTED_VALUE"""),"")</f>
        <v/>
      </c>
      <c r="AA342" t="str">
        <f>IFERROR(__xludf.DUMMYFUNCTION("""COMPUTED_VALUE"""),"")</f>
        <v/>
      </c>
      <c r="AB342" t="str">
        <f>IFERROR(__xludf.DUMMYFUNCTION("""COMPUTED_VALUE"""),"")</f>
        <v/>
      </c>
      <c r="AC342" t="str">
        <f>IFERROR(__xludf.DUMMYFUNCTION("""COMPUTED_VALUE"""),"")</f>
        <v/>
      </c>
      <c r="AD342" t="str">
        <f>IFERROR(__xludf.DUMMYFUNCTION("""COMPUTED_VALUE"""),"")</f>
        <v/>
      </c>
      <c r="AE342" t="str">
        <f>IFERROR(__xludf.DUMMYFUNCTION("""COMPUTED_VALUE"""),"")</f>
        <v/>
      </c>
      <c r="AF342" t="str">
        <f>IFERROR(__xludf.DUMMYFUNCTION("""COMPUTED_VALUE"""),"")</f>
        <v/>
      </c>
      <c r="AG342" t="str">
        <f>IFERROR(__xludf.DUMMYFUNCTION("""COMPUTED_VALUE"""),"")</f>
        <v/>
      </c>
    </row>
    <row r="343">
      <c r="A343" t="str">
        <f>IFERROR(__xludf.DUMMYFUNCTION("""COMPUTED_VALUE"""),"")</f>
        <v/>
      </c>
      <c r="B343" t="str">
        <f>IFERROR(__xludf.DUMMYFUNCTION("""COMPUTED_VALUE"""),"")</f>
        <v/>
      </c>
      <c r="C343" t="str">
        <f>IFERROR(__xludf.DUMMYFUNCTION("""COMPUTED_VALUE"""),"")</f>
        <v/>
      </c>
      <c r="D343" t="str">
        <f>IFERROR(__xludf.DUMMYFUNCTION("""COMPUTED_VALUE"""),"")</f>
        <v/>
      </c>
      <c r="E343" t="str">
        <f>IFERROR(__xludf.DUMMYFUNCTION("""COMPUTED_VALUE"""),"")</f>
        <v/>
      </c>
      <c r="F343" t="str">
        <f>IFERROR(__xludf.DUMMYFUNCTION("""COMPUTED_VALUE"""),"")</f>
        <v/>
      </c>
      <c r="G343" t="str">
        <f>IFERROR(__xludf.DUMMYFUNCTION("""COMPUTED_VALUE"""),"")</f>
        <v/>
      </c>
      <c r="H343" t="str">
        <f>IFERROR(__xludf.DUMMYFUNCTION("""COMPUTED_VALUE"""),"")</f>
        <v/>
      </c>
      <c r="I343" t="str">
        <f>IFERROR(__xludf.DUMMYFUNCTION("""COMPUTED_VALUE"""),"")</f>
        <v/>
      </c>
      <c r="J343" t="str">
        <f>IFERROR(__xludf.DUMMYFUNCTION("""COMPUTED_VALUE"""),"")</f>
        <v/>
      </c>
      <c r="K343" t="str">
        <f>IFERROR(__xludf.DUMMYFUNCTION("""COMPUTED_VALUE"""),"")</f>
        <v/>
      </c>
      <c r="L343" s="61" t="str">
        <f>IFERROR(__xludf.DUMMYFUNCTION("""COMPUTED_VALUE"""),"")</f>
        <v/>
      </c>
      <c r="M343" s="61" t="str">
        <f>IFERROR(__xludf.DUMMYFUNCTION("""COMPUTED_VALUE"""),"")</f>
        <v/>
      </c>
      <c r="N343" t="str">
        <f>IFERROR(__xludf.DUMMYFUNCTION("""COMPUTED_VALUE"""),"")</f>
        <v/>
      </c>
      <c r="O343" t="str">
        <f>IFERROR(__xludf.DUMMYFUNCTION("""COMPUTED_VALUE"""),"")</f>
        <v/>
      </c>
      <c r="P343" t="str">
        <f>IFERROR(__xludf.DUMMYFUNCTION("""COMPUTED_VALUE"""),"")</f>
        <v/>
      </c>
      <c r="Q343" t="str">
        <f>IFERROR(__xludf.DUMMYFUNCTION("""COMPUTED_VALUE"""),"")</f>
        <v/>
      </c>
      <c r="R343" t="str">
        <f>IFERROR(__xludf.DUMMYFUNCTION("""COMPUTED_VALUE"""),"")</f>
        <v/>
      </c>
      <c r="S343" t="str">
        <f>IFERROR(__xludf.DUMMYFUNCTION("""COMPUTED_VALUE"""),"")</f>
        <v/>
      </c>
      <c r="T343" t="str">
        <f>IFERROR(__xludf.DUMMYFUNCTION("""COMPUTED_VALUE"""),"")</f>
        <v/>
      </c>
      <c r="U343" t="str">
        <f>IFERROR(__xludf.DUMMYFUNCTION("""COMPUTED_VALUE"""),"")</f>
        <v/>
      </c>
      <c r="V343" t="str">
        <f>IFERROR(__xludf.DUMMYFUNCTION("""COMPUTED_VALUE"""),"")</f>
        <v/>
      </c>
      <c r="W343" t="str">
        <f>IFERROR(__xludf.DUMMYFUNCTION("""COMPUTED_VALUE"""),"")</f>
        <v/>
      </c>
      <c r="X343" t="str">
        <f>IFERROR(__xludf.DUMMYFUNCTION("""COMPUTED_VALUE"""),"")</f>
        <v/>
      </c>
      <c r="Y343" t="str">
        <f>IFERROR(__xludf.DUMMYFUNCTION("""COMPUTED_VALUE"""),"")</f>
        <v/>
      </c>
      <c r="Z343" t="str">
        <f>IFERROR(__xludf.DUMMYFUNCTION("""COMPUTED_VALUE"""),"")</f>
        <v/>
      </c>
      <c r="AA343" t="str">
        <f>IFERROR(__xludf.DUMMYFUNCTION("""COMPUTED_VALUE"""),"")</f>
        <v/>
      </c>
      <c r="AB343" t="str">
        <f>IFERROR(__xludf.DUMMYFUNCTION("""COMPUTED_VALUE"""),"")</f>
        <v/>
      </c>
      <c r="AC343" t="str">
        <f>IFERROR(__xludf.DUMMYFUNCTION("""COMPUTED_VALUE"""),"")</f>
        <v/>
      </c>
      <c r="AD343" t="str">
        <f>IFERROR(__xludf.DUMMYFUNCTION("""COMPUTED_VALUE"""),"")</f>
        <v/>
      </c>
      <c r="AE343" t="str">
        <f>IFERROR(__xludf.DUMMYFUNCTION("""COMPUTED_VALUE"""),"")</f>
        <v/>
      </c>
      <c r="AF343" t="str">
        <f>IFERROR(__xludf.DUMMYFUNCTION("""COMPUTED_VALUE"""),"")</f>
        <v/>
      </c>
      <c r="AG343" t="str">
        <f>IFERROR(__xludf.DUMMYFUNCTION("""COMPUTED_VALUE"""),"")</f>
        <v/>
      </c>
    </row>
    <row r="344">
      <c r="A344" t="str">
        <f>IFERROR(__xludf.DUMMYFUNCTION("""COMPUTED_VALUE"""),"")</f>
        <v/>
      </c>
      <c r="B344" t="str">
        <f>IFERROR(__xludf.DUMMYFUNCTION("""COMPUTED_VALUE"""),"")</f>
        <v/>
      </c>
      <c r="C344" t="str">
        <f>IFERROR(__xludf.DUMMYFUNCTION("""COMPUTED_VALUE"""),"")</f>
        <v/>
      </c>
      <c r="D344" t="str">
        <f>IFERROR(__xludf.DUMMYFUNCTION("""COMPUTED_VALUE"""),"")</f>
        <v/>
      </c>
      <c r="E344" t="str">
        <f>IFERROR(__xludf.DUMMYFUNCTION("""COMPUTED_VALUE"""),"")</f>
        <v/>
      </c>
      <c r="F344" t="str">
        <f>IFERROR(__xludf.DUMMYFUNCTION("""COMPUTED_VALUE"""),"")</f>
        <v/>
      </c>
      <c r="G344" t="str">
        <f>IFERROR(__xludf.DUMMYFUNCTION("""COMPUTED_VALUE"""),"")</f>
        <v/>
      </c>
      <c r="H344" t="str">
        <f>IFERROR(__xludf.DUMMYFUNCTION("""COMPUTED_VALUE"""),"")</f>
        <v/>
      </c>
      <c r="I344" t="str">
        <f>IFERROR(__xludf.DUMMYFUNCTION("""COMPUTED_VALUE"""),"")</f>
        <v/>
      </c>
      <c r="J344" t="str">
        <f>IFERROR(__xludf.DUMMYFUNCTION("""COMPUTED_VALUE"""),"")</f>
        <v/>
      </c>
      <c r="K344" t="str">
        <f>IFERROR(__xludf.DUMMYFUNCTION("""COMPUTED_VALUE"""),"")</f>
        <v/>
      </c>
      <c r="L344" s="61" t="str">
        <f>IFERROR(__xludf.DUMMYFUNCTION("""COMPUTED_VALUE"""),"")</f>
        <v/>
      </c>
      <c r="M344" s="61" t="str">
        <f>IFERROR(__xludf.DUMMYFUNCTION("""COMPUTED_VALUE"""),"")</f>
        <v/>
      </c>
      <c r="N344" t="str">
        <f>IFERROR(__xludf.DUMMYFUNCTION("""COMPUTED_VALUE"""),"")</f>
        <v/>
      </c>
      <c r="O344" t="str">
        <f>IFERROR(__xludf.DUMMYFUNCTION("""COMPUTED_VALUE"""),"")</f>
        <v/>
      </c>
      <c r="P344" t="str">
        <f>IFERROR(__xludf.DUMMYFUNCTION("""COMPUTED_VALUE"""),"")</f>
        <v/>
      </c>
      <c r="Q344" t="str">
        <f>IFERROR(__xludf.DUMMYFUNCTION("""COMPUTED_VALUE"""),"")</f>
        <v/>
      </c>
      <c r="R344" t="str">
        <f>IFERROR(__xludf.DUMMYFUNCTION("""COMPUTED_VALUE"""),"")</f>
        <v/>
      </c>
      <c r="S344" t="str">
        <f>IFERROR(__xludf.DUMMYFUNCTION("""COMPUTED_VALUE"""),"")</f>
        <v/>
      </c>
      <c r="T344" t="str">
        <f>IFERROR(__xludf.DUMMYFUNCTION("""COMPUTED_VALUE"""),"")</f>
        <v/>
      </c>
      <c r="U344" t="str">
        <f>IFERROR(__xludf.DUMMYFUNCTION("""COMPUTED_VALUE"""),"")</f>
        <v/>
      </c>
      <c r="V344" t="str">
        <f>IFERROR(__xludf.DUMMYFUNCTION("""COMPUTED_VALUE"""),"")</f>
        <v/>
      </c>
      <c r="W344" t="str">
        <f>IFERROR(__xludf.DUMMYFUNCTION("""COMPUTED_VALUE"""),"")</f>
        <v/>
      </c>
      <c r="X344" t="str">
        <f>IFERROR(__xludf.DUMMYFUNCTION("""COMPUTED_VALUE"""),"")</f>
        <v/>
      </c>
      <c r="Y344" t="str">
        <f>IFERROR(__xludf.DUMMYFUNCTION("""COMPUTED_VALUE"""),"")</f>
        <v/>
      </c>
      <c r="Z344" t="str">
        <f>IFERROR(__xludf.DUMMYFUNCTION("""COMPUTED_VALUE"""),"")</f>
        <v/>
      </c>
      <c r="AA344" t="str">
        <f>IFERROR(__xludf.DUMMYFUNCTION("""COMPUTED_VALUE"""),"")</f>
        <v/>
      </c>
      <c r="AB344" t="str">
        <f>IFERROR(__xludf.DUMMYFUNCTION("""COMPUTED_VALUE"""),"")</f>
        <v/>
      </c>
      <c r="AC344" t="str">
        <f>IFERROR(__xludf.DUMMYFUNCTION("""COMPUTED_VALUE"""),"")</f>
        <v/>
      </c>
      <c r="AD344" t="str">
        <f>IFERROR(__xludf.DUMMYFUNCTION("""COMPUTED_VALUE"""),"")</f>
        <v/>
      </c>
      <c r="AE344" t="str">
        <f>IFERROR(__xludf.DUMMYFUNCTION("""COMPUTED_VALUE"""),"")</f>
        <v/>
      </c>
      <c r="AF344" t="str">
        <f>IFERROR(__xludf.DUMMYFUNCTION("""COMPUTED_VALUE"""),"")</f>
        <v/>
      </c>
      <c r="AG344" t="str">
        <f>IFERROR(__xludf.DUMMYFUNCTION("""COMPUTED_VALUE"""),"")</f>
        <v/>
      </c>
    </row>
    <row r="345">
      <c r="A345" t="str">
        <f>IFERROR(__xludf.DUMMYFUNCTION("""COMPUTED_VALUE"""),"")</f>
        <v/>
      </c>
      <c r="B345" t="str">
        <f>IFERROR(__xludf.DUMMYFUNCTION("""COMPUTED_VALUE"""),"")</f>
        <v/>
      </c>
      <c r="C345" t="str">
        <f>IFERROR(__xludf.DUMMYFUNCTION("""COMPUTED_VALUE"""),"")</f>
        <v/>
      </c>
      <c r="D345" t="str">
        <f>IFERROR(__xludf.DUMMYFUNCTION("""COMPUTED_VALUE"""),"")</f>
        <v/>
      </c>
      <c r="E345" t="str">
        <f>IFERROR(__xludf.DUMMYFUNCTION("""COMPUTED_VALUE"""),"")</f>
        <v/>
      </c>
      <c r="F345" t="str">
        <f>IFERROR(__xludf.DUMMYFUNCTION("""COMPUTED_VALUE"""),"")</f>
        <v/>
      </c>
      <c r="G345" t="str">
        <f>IFERROR(__xludf.DUMMYFUNCTION("""COMPUTED_VALUE"""),"")</f>
        <v/>
      </c>
      <c r="H345" t="str">
        <f>IFERROR(__xludf.DUMMYFUNCTION("""COMPUTED_VALUE"""),"")</f>
        <v/>
      </c>
      <c r="I345" t="str">
        <f>IFERROR(__xludf.DUMMYFUNCTION("""COMPUTED_VALUE"""),"")</f>
        <v/>
      </c>
      <c r="J345" t="str">
        <f>IFERROR(__xludf.DUMMYFUNCTION("""COMPUTED_VALUE"""),"")</f>
        <v/>
      </c>
      <c r="K345" t="str">
        <f>IFERROR(__xludf.DUMMYFUNCTION("""COMPUTED_VALUE"""),"")</f>
        <v/>
      </c>
      <c r="L345" s="61" t="str">
        <f>IFERROR(__xludf.DUMMYFUNCTION("""COMPUTED_VALUE"""),"")</f>
        <v/>
      </c>
      <c r="M345" s="61" t="str">
        <f>IFERROR(__xludf.DUMMYFUNCTION("""COMPUTED_VALUE"""),"")</f>
        <v/>
      </c>
      <c r="N345" t="str">
        <f>IFERROR(__xludf.DUMMYFUNCTION("""COMPUTED_VALUE"""),"")</f>
        <v/>
      </c>
      <c r="O345" t="str">
        <f>IFERROR(__xludf.DUMMYFUNCTION("""COMPUTED_VALUE"""),"")</f>
        <v/>
      </c>
      <c r="P345" t="str">
        <f>IFERROR(__xludf.DUMMYFUNCTION("""COMPUTED_VALUE"""),"")</f>
        <v/>
      </c>
      <c r="Q345" t="str">
        <f>IFERROR(__xludf.DUMMYFUNCTION("""COMPUTED_VALUE"""),"")</f>
        <v/>
      </c>
      <c r="R345" t="str">
        <f>IFERROR(__xludf.DUMMYFUNCTION("""COMPUTED_VALUE"""),"")</f>
        <v/>
      </c>
      <c r="S345" t="str">
        <f>IFERROR(__xludf.DUMMYFUNCTION("""COMPUTED_VALUE"""),"")</f>
        <v/>
      </c>
      <c r="T345" t="str">
        <f>IFERROR(__xludf.DUMMYFUNCTION("""COMPUTED_VALUE"""),"")</f>
        <v/>
      </c>
      <c r="U345" t="str">
        <f>IFERROR(__xludf.DUMMYFUNCTION("""COMPUTED_VALUE"""),"")</f>
        <v/>
      </c>
      <c r="V345" t="str">
        <f>IFERROR(__xludf.DUMMYFUNCTION("""COMPUTED_VALUE"""),"")</f>
        <v/>
      </c>
      <c r="W345" t="str">
        <f>IFERROR(__xludf.DUMMYFUNCTION("""COMPUTED_VALUE"""),"")</f>
        <v/>
      </c>
      <c r="X345" t="str">
        <f>IFERROR(__xludf.DUMMYFUNCTION("""COMPUTED_VALUE"""),"")</f>
        <v/>
      </c>
      <c r="Y345" t="str">
        <f>IFERROR(__xludf.DUMMYFUNCTION("""COMPUTED_VALUE"""),"")</f>
        <v/>
      </c>
      <c r="Z345" t="str">
        <f>IFERROR(__xludf.DUMMYFUNCTION("""COMPUTED_VALUE"""),"")</f>
        <v/>
      </c>
      <c r="AA345" t="str">
        <f>IFERROR(__xludf.DUMMYFUNCTION("""COMPUTED_VALUE"""),"")</f>
        <v/>
      </c>
      <c r="AB345" t="str">
        <f>IFERROR(__xludf.DUMMYFUNCTION("""COMPUTED_VALUE"""),"")</f>
        <v/>
      </c>
      <c r="AC345" t="str">
        <f>IFERROR(__xludf.DUMMYFUNCTION("""COMPUTED_VALUE"""),"")</f>
        <v/>
      </c>
      <c r="AD345" t="str">
        <f>IFERROR(__xludf.DUMMYFUNCTION("""COMPUTED_VALUE"""),"")</f>
        <v/>
      </c>
      <c r="AE345" t="str">
        <f>IFERROR(__xludf.DUMMYFUNCTION("""COMPUTED_VALUE"""),"")</f>
        <v/>
      </c>
      <c r="AF345" t="str">
        <f>IFERROR(__xludf.DUMMYFUNCTION("""COMPUTED_VALUE"""),"")</f>
        <v/>
      </c>
      <c r="AG345" t="str">
        <f>IFERROR(__xludf.DUMMYFUNCTION("""COMPUTED_VALUE"""),"")</f>
        <v/>
      </c>
    </row>
    <row r="346">
      <c r="A346" t="str">
        <f>IFERROR(__xludf.DUMMYFUNCTION("""COMPUTED_VALUE"""),"")</f>
        <v/>
      </c>
      <c r="B346" t="str">
        <f>IFERROR(__xludf.DUMMYFUNCTION("""COMPUTED_VALUE"""),"")</f>
        <v/>
      </c>
      <c r="C346" t="str">
        <f>IFERROR(__xludf.DUMMYFUNCTION("""COMPUTED_VALUE"""),"")</f>
        <v/>
      </c>
      <c r="D346" t="str">
        <f>IFERROR(__xludf.DUMMYFUNCTION("""COMPUTED_VALUE"""),"")</f>
        <v/>
      </c>
      <c r="E346" t="str">
        <f>IFERROR(__xludf.DUMMYFUNCTION("""COMPUTED_VALUE"""),"")</f>
        <v/>
      </c>
      <c r="F346" t="str">
        <f>IFERROR(__xludf.DUMMYFUNCTION("""COMPUTED_VALUE"""),"")</f>
        <v/>
      </c>
      <c r="G346" t="str">
        <f>IFERROR(__xludf.DUMMYFUNCTION("""COMPUTED_VALUE"""),"")</f>
        <v/>
      </c>
      <c r="H346" t="str">
        <f>IFERROR(__xludf.DUMMYFUNCTION("""COMPUTED_VALUE"""),"")</f>
        <v/>
      </c>
      <c r="I346" t="str">
        <f>IFERROR(__xludf.DUMMYFUNCTION("""COMPUTED_VALUE"""),"")</f>
        <v/>
      </c>
      <c r="J346" t="str">
        <f>IFERROR(__xludf.DUMMYFUNCTION("""COMPUTED_VALUE"""),"")</f>
        <v/>
      </c>
      <c r="K346" t="str">
        <f>IFERROR(__xludf.DUMMYFUNCTION("""COMPUTED_VALUE"""),"")</f>
        <v/>
      </c>
      <c r="L346" s="61" t="str">
        <f>IFERROR(__xludf.DUMMYFUNCTION("""COMPUTED_VALUE"""),"")</f>
        <v/>
      </c>
      <c r="M346" s="61" t="str">
        <f>IFERROR(__xludf.DUMMYFUNCTION("""COMPUTED_VALUE"""),"")</f>
        <v/>
      </c>
      <c r="N346" t="str">
        <f>IFERROR(__xludf.DUMMYFUNCTION("""COMPUTED_VALUE"""),"")</f>
        <v/>
      </c>
      <c r="O346" t="str">
        <f>IFERROR(__xludf.DUMMYFUNCTION("""COMPUTED_VALUE"""),"")</f>
        <v/>
      </c>
      <c r="P346" t="str">
        <f>IFERROR(__xludf.DUMMYFUNCTION("""COMPUTED_VALUE"""),"")</f>
        <v/>
      </c>
      <c r="Q346" t="str">
        <f>IFERROR(__xludf.DUMMYFUNCTION("""COMPUTED_VALUE"""),"")</f>
        <v/>
      </c>
      <c r="R346" t="str">
        <f>IFERROR(__xludf.DUMMYFUNCTION("""COMPUTED_VALUE"""),"")</f>
        <v/>
      </c>
      <c r="S346" t="str">
        <f>IFERROR(__xludf.DUMMYFUNCTION("""COMPUTED_VALUE"""),"")</f>
        <v/>
      </c>
      <c r="T346" t="str">
        <f>IFERROR(__xludf.DUMMYFUNCTION("""COMPUTED_VALUE"""),"")</f>
        <v/>
      </c>
      <c r="U346" t="str">
        <f>IFERROR(__xludf.DUMMYFUNCTION("""COMPUTED_VALUE"""),"")</f>
        <v/>
      </c>
      <c r="V346" t="str">
        <f>IFERROR(__xludf.DUMMYFUNCTION("""COMPUTED_VALUE"""),"")</f>
        <v/>
      </c>
      <c r="W346" t="str">
        <f>IFERROR(__xludf.DUMMYFUNCTION("""COMPUTED_VALUE"""),"")</f>
        <v/>
      </c>
      <c r="X346" t="str">
        <f>IFERROR(__xludf.DUMMYFUNCTION("""COMPUTED_VALUE"""),"")</f>
        <v/>
      </c>
      <c r="Y346" t="str">
        <f>IFERROR(__xludf.DUMMYFUNCTION("""COMPUTED_VALUE"""),"")</f>
        <v/>
      </c>
      <c r="Z346" t="str">
        <f>IFERROR(__xludf.DUMMYFUNCTION("""COMPUTED_VALUE"""),"")</f>
        <v/>
      </c>
      <c r="AA346" t="str">
        <f>IFERROR(__xludf.DUMMYFUNCTION("""COMPUTED_VALUE"""),"")</f>
        <v/>
      </c>
      <c r="AB346" t="str">
        <f>IFERROR(__xludf.DUMMYFUNCTION("""COMPUTED_VALUE"""),"")</f>
        <v/>
      </c>
      <c r="AC346" t="str">
        <f>IFERROR(__xludf.DUMMYFUNCTION("""COMPUTED_VALUE"""),"")</f>
        <v/>
      </c>
      <c r="AD346" t="str">
        <f>IFERROR(__xludf.DUMMYFUNCTION("""COMPUTED_VALUE"""),"")</f>
        <v/>
      </c>
      <c r="AE346" t="str">
        <f>IFERROR(__xludf.DUMMYFUNCTION("""COMPUTED_VALUE"""),"")</f>
        <v/>
      </c>
      <c r="AF346" t="str">
        <f>IFERROR(__xludf.DUMMYFUNCTION("""COMPUTED_VALUE"""),"")</f>
        <v/>
      </c>
      <c r="AG346" t="str">
        <f>IFERROR(__xludf.DUMMYFUNCTION("""COMPUTED_VALUE"""),"")</f>
        <v/>
      </c>
    </row>
    <row r="347">
      <c r="A347" t="str">
        <f>IFERROR(__xludf.DUMMYFUNCTION("""COMPUTED_VALUE"""),"")</f>
        <v/>
      </c>
      <c r="B347" t="str">
        <f>IFERROR(__xludf.DUMMYFUNCTION("""COMPUTED_VALUE"""),"")</f>
        <v/>
      </c>
      <c r="C347" t="str">
        <f>IFERROR(__xludf.DUMMYFUNCTION("""COMPUTED_VALUE"""),"")</f>
        <v/>
      </c>
      <c r="D347" t="str">
        <f>IFERROR(__xludf.DUMMYFUNCTION("""COMPUTED_VALUE"""),"")</f>
        <v/>
      </c>
      <c r="E347" t="str">
        <f>IFERROR(__xludf.DUMMYFUNCTION("""COMPUTED_VALUE"""),"")</f>
        <v/>
      </c>
      <c r="F347" t="str">
        <f>IFERROR(__xludf.DUMMYFUNCTION("""COMPUTED_VALUE"""),"")</f>
        <v/>
      </c>
      <c r="G347" t="str">
        <f>IFERROR(__xludf.DUMMYFUNCTION("""COMPUTED_VALUE"""),"")</f>
        <v/>
      </c>
      <c r="H347" t="str">
        <f>IFERROR(__xludf.DUMMYFUNCTION("""COMPUTED_VALUE"""),"")</f>
        <v/>
      </c>
      <c r="I347" t="str">
        <f>IFERROR(__xludf.DUMMYFUNCTION("""COMPUTED_VALUE"""),"")</f>
        <v/>
      </c>
      <c r="J347" t="str">
        <f>IFERROR(__xludf.DUMMYFUNCTION("""COMPUTED_VALUE"""),"")</f>
        <v/>
      </c>
      <c r="K347" t="str">
        <f>IFERROR(__xludf.DUMMYFUNCTION("""COMPUTED_VALUE"""),"")</f>
        <v/>
      </c>
      <c r="L347" s="61" t="str">
        <f>IFERROR(__xludf.DUMMYFUNCTION("""COMPUTED_VALUE"""),"")</f>
        <v/>
      </c>
      <c r="M347" s="61" t="str">
        <f>IFERROR(__xludf.DUMMYFUNCTION("""COMPUTED_VALUE"""),"")</f>
        <v/>
      </c>
      <c r="N347" t="str">
        <f>IFERROR(__xludf.DUMMYFUNCTION("""COMPUTED_VALUE"""),"")</f>
        <v/>
      </c>
      <c r="O347" t="str">
        <f>IFERROR(__xludf.DUMMYFUNCTION("""COMPUTED_VALUE"""),"")</f>
        <v/>
      </c>
      <c r="P347" t="str">
        <f>IFERROR(__xludf.DUMMYFUNCTION("""COMPUTED_VALUE"""),"")</f>
        <v/>
      </c>
      <c r="Q347" t="str">
        <f>IFERROR(__xludf.DUMMYFUNCTION("""COMPUTED_VALUE"""),"")</f>
        <v/>
      </c>
      <c r="R347" t="str">
        <f>IFERROR(__xludf.DUMMYFUNCTION("""COMPUTED_VALUE"""),"")</f>
        <v/>
      </c>
      <c r="S347" t="str">
        <f>IFERROR(__xludf.DUMMYFUNCTION("""COMPUTED_VALUE"""),"")</f>
        <v/>
      </c>
      <c r="T347" t="str">
        <f>IFERROR(__xludf.DUMMYFUNCTION("""COMPUTED_VALUE"""),"")</f>
        <v/>
      </c>
      <c r="U347" t="str">
        <f>IFERROR(__xludf.DUMMYFUNCTION("""COMPUTED_VALUE"""),"")</f>
        <v/>
      </c>
      <c r="V347" t="str">
        <f>IFERROR(__xludf.DUMMYFUNCTION("""COMPUTED_VALUE"""),"")</f>
        <v/>
      </c>
      <c r="W347" t="str">
        <f>IFERROR(__xludf.DUMMYFUNCTION("""COMPUTED_VALUE"""),"")</f>
        <v/>
      </c>
      <c r="X347" t="str">
        <f>IFERROR(__xludf.DUMMYFUNCTION("""COMPUTED_VALUE"""),"")</f>
        <v/>
      </c>
      <c r="Y347" t="str">
        <f>IFERROR(__xludf.DUMMYFUNCTION("""COMPUTED_VALUE"""),"")</f>
        <v/>
      </c>
      <c r="Z347" t="str">
        <f>IFERROR(__xludf.DUMMYFUNCTION("""COMPUTED_VALUE"""),"")</f>
        <v/>
      </c>
      <c r="AA347" t="str">
        <f>IFERROR(__xludf.DUMMYFUNCTION("""COMPUTED_VALUE"""),"")</f>
        <v/>
      </c>
      <c r="AB347" t="str">
        <f>IFERROR(__xludf.DUMMYFUNCTION("""COMPUTED_VALUE"""),"")</f>
        <v/>
      </c>
      <c r="AC347" t="str">
        <f>IFERROR(__xludf.DUMMYFUNCTION("""COMPUTED_VALUE"""),"")</f>
        <v/>
      </c>
      <c r="AD347" t="str">
        <f>IFERROR(__xludf.DUMMYFUNCTION("""COMPUTED_VALUE"""),"")</f>
        <v/>
      </c>
      <c r="AE347" t="str">
        <f>IFERROR(__xludf.DUMMYFUNCTION("""COMPUTED_VALUE"""),"")</f>
        <v/>
      </c>
      <c r="AF347" t="str">
        <f>IFERROR(__xludf.DUMMYFUNCTION("""COMPUTED_VALUE"""),"")</f>
        <v/>
      </c>
      <c r="AG347" t="str">
        <f>IFERROR(__xludf.DUMMYFUNCTION("""COMPUTED_VALUE"""),"")</f>
        <v/>
      </c>
    </row>
    <row r="348">
      <c r="A348" t="str">
        <f>IFERROR(__xludf.DUMMYFUNCTION("""COMPUTED_VALUE"""),"")</f>
        <v/>
      </c>
      <c r="B348" t="str">
        <f>IFERROR(__xludf.DUMMYFUNCTION("""COMPUTED_VALUE"""),"")</f>
        <v/>
      </c>
      <c r="C348" t="str">
        <f>IFERROR(__xludf.DUMMYFUNCTION("""COMPUTED_VALUE"""),"")</f>
        <v/>
      </c>
      <c r="D348" t="str">
        <f>IFERROR(__xludf.DUMMYFUNCTION("""COMPUTED_VALUE"""),"")</f>
        <v/>
      </c>
      <c r="E348" t="str">
        <f>IFERROR(__xludf.DUMMYFUNCTION("""COMPUTED_VALUE"""),"")</f>
        <v/>
      </c>
      <c r="F348" t="str">
        <f>IFERROR(__xludf.DUMMYFUNCTION("""COMPUTED_VALUE"""),"")</f>
        <v/>
      </c>
      <c r="G348" t="str">
        <f>IFERROR(__xludf.DUMMYFUNCTION("""COMPUTED_VALUE"""),"")</f>
        <v/>
      </c>
      <c r="H348" t="str">
        <f>IFERROR(__xludf.DUMMYFUNCTION("""COMPUTED_VALUE"""),"")</f>
        <v/>
      </c>
      <c r="I348" t="str">
        <f>IFERROR(__xludf.DUMMYFUNCTION("""COMPUTED_VALUE"""),"")</f>
        <v/>
      </c>
      <c r="J348" t="str">
        <f>IFERROR(__xludf.DUMMYFUNCTION("""COMPUTED_VALUE"""),"")</f>
        <v/>
      </c>
      <c r="K348" t="str">
        <f>IFERROR(__xludf.DUMMYFUNCTION("""COMPUTED_VALUE"""),"")</f>
        <v/>
      </c>
      <c r="L348" s="61" t="str">
        <f>IFERROR(__xludf.DUMMYFUNCTION("""COMPUTED_VALUE"""),"")</f>
        <v/>
      </c>
      <c r="M348" s="61" t="str">
        <f>IFERROR(__xludf.DUMMYFUNCTION("""COMPUTED_VALUE"""),"")</f>
        <v/>
      </c>
      <c r="N348" t="str">
        <f>IFERROR(__xludf.DUMMYFUNCTION("""COMPUTED_VALUE"""),"")</f>
        <v/>
      </c>
      <c r="O348" t="str">
        <f>IFERROR(__xludf.DUMMYFUNCTION("""COMPUTED_VALUE"""),"")</f>
        <v/>
      </c>
      <c r="P348" t="str">
        <f>IFERROR(__xludf.DUMMYFUNCTION("""COMPUTED_VALUE"""),"")</f>
        <v/>
      </c>
      <c r="Q348" t="str">
        <f>IFERROR(__xludf.DUMMYFUNCTION("""COMPUTED_VALUE"""),"")</f>
        <v/>
      </c>
      <c r="R348" t="str">
        <f>IFERROR(__xludf.DUMMYFUNCTION("""COMPUTED_VALUE"""),"")</f>
        <v/>
      </c>
      <c r="S348" t="str">
        <f>IFERROR(__xludf.DUMMYFUNCTION("""COMPUTED_VALUE"""),"")</f>
        <v/>
      </c>
      <c r="T348" t="str">
        <f>IFERROR(__xludf.DUMMYFUNCTION("""COMPUTED_VALUE"""),"")</f>
        <v/>
      </c>
      <c r="U348" t="str">
        <f>IFERROR(__xludf.DUMMYFUNCTION("""COMPUTED_VALUE"""),"")</f>
        <v/>
      </c>
      <c r="V348" t="str">
        <f>IFERROR(__xludf.DUMMYFUNCTION("""COMPUTED_VALUE"""),"")</f>
        <v/>
      </c>
      <c r="W348" t="str">
        <f>IFERROR(__xludf.DUMMYFUNCTION("""COMPUTED_VALUE"""),"")</f>
        <v/>
      </c>
      <c r="X348" t="str">
        <f>IFERROR(__xludf.DUMMYFUNCTION("""COMPUTED_VALUE"""),"")</f>
        <v/>
      </c>
      <c r="Y348" t="str">
        <f>IFERROR(__xludf.DUMMYFUNCTION("""COMPUTED_VALUE"""),"")</f>
        <v/>
      </c>
      <c r="Z348" t="str">
        <f>IFERROR(__xludf.DUMMYFUNCTION("""COMPUTED_VALUE"""),"")</f>
        <v/>
      </c>
      <c r="AA348" t="str">
        <f>IFERROR(__xludf.DUMMYFUNCTION("""COMPUTED_VALUE"""),"")</f>
        <v/>
      </c>
      <c r="AB348" t="str">
        <f>IFERROR(__xludf.DUMMYFUNCTION("""COMPUTED_VALUE"""),"")</f>
        <v/>
      </c>
      <c r="AC348" t="str">
        <f>IFERROR(__xludf.DUMMYFUNCTION("""COMPUTED_VALUE"""),"")</f>
        <v/>
      </c>
      <c r="AD348" t="str">
        <f>IFERROR(__xludf.DUMMYFUNCTION("""COMPUTED_VALUE"""),"")</f>
        <v/>
      </c>
      <c r="AE348" t="str">
        <f>IFERROR(__xludf.DUMMYFUNCTION("""COMPUTED_VALUE"""),"")</f>
        <v/>
      </c>
      <c r="AF348" t="str">
        <f>IFERROR(__xludf.DUMMYFUNCTION("""COMPUTED_VALUE"""),"")</f>
        <v/>
      </c>
      <c r="AG348" t="str">
        <f>IFERROR(__xludf.DUMMYFUNCTION("""COMPUTED_VALUE"""),"")</f>
        <v/>
      </c>
    </row>
    <row r="349">
      <c r="A349" t="str">
        <f>IFERROR(__xludf.DUMMYFUNCTION("""COMPUTED_VALUE"""),"")</f>
        <v/>
      </c>
      <c r="B349" t="str">
        <f>IFERROR(__xludf.DUMMYFUNCTION("""COMPUTED_VALUE"""),"")</f>
        <v/>
      </c>
      <c r="C349" t="str">
        <f>IFERROR(__xludf.DUMMYFUNCTION("""COMPUTED_VALUE"""),"")</f>
        <v/>
      </c>
      <c r="D349" t="str">
        <f>IFERROR(__xludf.DUMMYFUNCTION("""COMPUTED_VALUE"""),"")</f>
        <v/>
      </c>
      <c r="E349" t="str">
        <f>IFERROR(__xludf.DUMMYFUNCTION("""COMPUTED_VALUE"""),"")</f>
        <v/>
      </c>
      <c r="F349" t="str">
        <f>IFERROR(__xludf.DUMMYFUNCTION("""COMPUTED_VALUE"""),"")</f>
        <v/>
      </c>
      <c r="G349" t="str">
        <f>IFERROR(__xludf.DUMMYFUNCTION("""COMPUTED_VALUE"""),"")</f>
        <v/>
      </c>
      <c r="H349" t="str">
        <f>IFERROR(__xludf.DUMMYFUNCTION("""COMPUTED_VALUE"""),"")</f>
        <v/>
      </c>
      <c r="I349" t="str">
        <f>IFERROR(__xludf.DUMMYFUNCTION("""COMPUTED_VALUE"""),"")</f>
        <v/>
      </c>
      <c r="J349" t="str">
        <f>IFERROR(__xludf.DUMMYFUNCTION("""COMPUTED_VALUE"""),"")</f>
        <v/>
      </c>
      <c r="K349" t="str">
        <f>IFERROR(__xludf.DUMMYFUNCTION("""COMPUTED_VALUE"""),"")</f>
        <v/>
      </c>
      <c r="L349" s="61" t="str">
        <f>IFERROR(__xludf.DUMMYFUNCTION("""COMPUTED_VALUE"""),"")</f>
        <v/>
      </c>
      <c r="M349" s="61" t="str">
        <f>IFERROR(__xludf.DUMMYFUNCTION("""COMPUTED_VALUE"""),"")</f>
        <v/>
      </c>
      <c r="N349" t="str">
        <f>IFERROR(__xludf.DUMMYFUNCTION("""COMPUTED_VALUE"""),"")</f>
        <v/>
      </c>
      <c r="O349" t="str">
        <f>IFERROR(__xludf.DUMMYFUNCTION("""COMPUTED_VALUE"""),"")</f>
        <v/>
      </c>
      <c r="P349" t="str">
        <f>IFERROR(__xludf.DUMMYFUNCTION("""COMPUTED_VALUE"""),"")</f>
        <v/>
      </c>
      <c r="Q349" t="str">
        <f>IFERROR(__xludf.DUMMYFUNCTION("""COMPUTED_VALUE"""),"")</f>
        <v/>
      </c>
      <c r="R349" t="str">
        <f>IFERROR(__xludf.DUMMYFUNCTION("""COMPUTED_VALUE"""),"")</f>
        <v/>
      </c>
      <c r="S349" t="str">
        <f>IFERROR(__xludf.DUMMYFUNCTION("""COMPUTED_VALUE"""),"")</f>
        <v/>
      </c>
      <c r="T349" t="str">
        <f>IFERROR(__xludf.DUMMYFUNCTION("""COMPUTED_VALUE"""),"")</f>
        <v/>
      </c>
      <c r="U349" t="str">
        <f>IFERROR(__xludf.DUMMYFUNCTION("""COMPUTED_VALUE"""),"")</f>
        <v/>
      </c>
      <c r="V349" t="str">
        <f>IFERROR(__xludf.DUMMYFUNCTION("""COMPUTED_VALUE"""),"")</f>
        <v/>
      </c>
      <c r="W349" t="str">
        <f>IFERROR(__xludf.DUMMYFUNCTION("""COMPUTED_VALUE"""),"")</f>
        <v/>
      </c>
      <c r="X349" t="str">
        <f>IFERROR(__xludf.DUMMYFUNCTION("""COMPUTED_VALUE"""),"")</f>
        <v/>
      </c>
      <c r="Y349" t="str">
        <f>IFERROR(__xludf.DUMMYFUNCTION("""COMPUTED_VALUE"""),"")</f>
        <v/>
      </c>
      <c r="Z349" t="str">
        <f>IFERROR(__xludf.DUMMYFUNCTION("""COMPUTED_VALUE"""),"")</f>
        <v/>
      </c>
      <c r="AA349" t="str">
        <f>IFERROR(__xludf.DUMMYFUNCTION("""COMPUTED_VALUE"""),"")</f>
        <v/>
      </c>
      <c r="AB349" t="str">
        <f>IFERROR(__xludf.DUMMYFUNCTION("""COMPUTED_VALUE"""),"")</f>
        <v/>
      </c>
      <c r="AC349" t="str">
        <f>IFERROR(__xludf.DUMMYFUNCTION("""COMPUTED_VALUE"""),"")</f>
        <v/>
      </c>
      <c r="AD349" t="str">
        <f>IFERROR(__xludf.DUMMYFUNCTION("""COMPUTED_VALUE"""),"")</f>
        <v/>
      </c>
      <c r="AE349" t="str">
        <f>IFERROR(__xludf.DUMMYFUNCTION("""COMPUTED_VALUE"""),"")</f>
        <v/>
      </c>
      <c r="AF349" t="str">
        <f>IFERROR(__xludf.DUMMYFUNCTION("""COMPUTED_VALUE"""),"")</f>
        <v/>
      </c>
      <c r="AG349" t="str">
        <f>IFERROR(__xludf.DUMMYFUNCTION("""COMPUTED_VALUE"""),"")</f>
        <v/>
      </c>
    </row>
    <row r="350">
      <c r="A350" t="str">
        <f>IFERROR(__xludf.DUMMYFUNCTION("""COMPUTED_VALUE"""),"")</f>
        <v/>
      </c>
      <c r="B350" t="str">
        <f>IFERROR(__xludf.DUMMYFUNCTION("""COMPUTED_VALUE"""),"")</f>
        <v/>
      </c>
      <c r="C350" t="str">
        <f>IFERROR(__xludf.DUMMYFUNCTION("""COMPUTED_VALUE"""),"")</f>
        <v/>
      </c>
      <c r="D350" t="str">
        <f>IFERROR(__xludf.DUMMYFUNCTION("""COMPUTED_VALUE"""),"")</f>
        <v/>
      </c>
      <c r="E350" t="str">
        <f>IFERROR(__xludf.DUMMYFUNCTION("""COMPUTED_VALUE"""),"")</f>
        <v/>
      </c>
      <c r="F350" t="str">
        <f>IFERROR(__xludf.DUMMYFUNCTION("""COMPUTED_VALUE"""),"")</f>
        <v/>
      </c>
      <c r="G350" t="str">
        <f>IFERROR(__xludf.DUMMYFUNCTION("""COMPUTED_VALUE"""),"")</f>
        <v/>
      </c>
      <c r="H350" t="str">
        <f>IFERROR(__xludf.DUMMYFUNCTION("""COMPUTED_VALUE"""),"")</f>
        <v/>
      </c>
      <c r="I350" t="str">
        <f>IFERROR(__xludf.DUMMYFUNCTION("""COMPUTED_VALUE"""),"")</f>
        <v/>
      </c>
      <c r="J350" t="str">
        <f>IFERROR(__xludf.DUMMYFUNCTION("""COMPUTED_VALUE"""),"")</f>
        <v/>
      </c>
      <c r="K350" t="str">
        <f>IFERROR(__xludf.DUMMYFUNCTION("""COMPUTED_VALUE"""),"")</f>
        <v/>
      </c>
      <c r="L350" s="61" t="str">
        <f>IFERROR(__xludf.DUMMYFUNCTION("""COMPUTED_VALUE"""),"")</f>
        <v/>
      </c>
      <c r="M350" s="61" t="str">
        <f>IFERROR(__xludf.DUMMYFUNCTION("""COMPUTED_VALUE"""),"")</f>
        <v/>
      </c>
      <c r="N350" t="str">
        <f>IFERROR(__xludf.DUMMYFUNCTION("""COMPUTED_VALUE"""),"")</f>
        <v/>
      </c>
      <c r="O350" t="str">
        <f>IFERROR(__xludf.DUMMYFUNCTION("""COMPUTED_VALUE"""),"")</f>
        <v/>
      </c>
      <c r="P350" t="str">
        <f>IFERROR(__xludf.DUMMYFUNCTION("""COMPUTED_VALUE"""),"")</f>
        <v/>
      </c>
      <c r="Q350" t="str">
        <f>IFERROR(__xludf.DUMMYFUNCTION("""COMPUTED_VALUE"""),"")</f>
        <v/>
      </c>
      <c r="R350" t="str">
        <f>IFERROR(__xludf.DUMMYFUNCTION("""COMPUTED_VALUE"""),"")</f>
        <v/>
      </c>
      <c r="S350" t="str">
        <f>IFERROR(__xludf.DUMMYFUNCTION("""COMPUTED_VALUE"""),"")</f>
        <v/>
      </c>
      <c r="T350" t="str">
        <f>IFERROR(__xludf.DUMMYFUNCTION("""COMPUTED_VALUE"""),"")</f>
        <v/>
      </c>
      <c r="U350" t="str">
        <f>IFERROR(__xludf.DUMMYFUNCTION("""COMPUTED_VALUE"""),"")</f>
        <v/>
      </c>
      <c r="V350" t="str">
        <f>IFERROR(__xludf.DUMMYFUNCTION("""COMPUTED_VALUE"""),"")</f>
        <v/>
      </c>
      <c r="W350" t="str">
        <f>IFERROR(__xludf.DUMMYFUNCTION("""COMPUTED_VALUE"""),"")</f>
        <v/>
      </c>
      <c r="X350" t="str">
        <f>IFERROR(__xludf.DUMMYFUNCTION("""COMPUTED_VALUE"""),"")</f>
        <v/>
      </c>
      <c r="Y350" t="str">
        <f>IFERROR(__xludf.DUMMYFUNCTION("""COMPUTED_VALUE"""),"")</f>
        <v/>
      </c>
      <c r="Z350" t="str">
        <f>IFERROR(__xludf.DUMMYFUNCTION("""COMPUTED_VALUE"""),"")</f>
        <v/>
      </c>
      <c r="AA350" t="str">
        <f>IFERROR(__xludf.DUMMYFUNCTION("""COMPUTED_VALUE"""),"")</f>
        <v/>
      </c>
      <c r="AB350" t="str">
        <f>IFERROR(__xludf.DUMMYFUNCTION("""COMPUTED_VALUE"""),"")</f>
        <v/>
      </c>
      <c r="AC350" t="str">
        <f>IFERROR(__xludf.DUMMYFUNCTION("""COMPUTED_VALUE"""),"")</f>
        <v/>
      </c>
      <c r="AD350" t="str">
        <f>IFERROR(__xludf.DUMMYFUNCTION("""COMPUTED_VALUE"""),"")</f>
        <v/>
      </c>
      <c r="AE350" t="str">
        <f>IFERROR(__xludf.DUMMYFUNCTION("""COMPUTED_VALUE"""),"")</f>
        <v/>
      </c>
      <c r="AF350" t="str">
        <f>IFERROR(__xludf.DUMMYFUNCTION("""COMPUTED_VALUE"""),"")</f>
        <v/>
      </c>
      <c r="AG350" t="str">
        <f>IFERROR(__xludf.DUMMYFUNCTION("""COMPUTED_VALUE"""),"")</f>
        <v/>
      </c>
    </row>
    <row r="351">
      <c r="A351" t="str">
        <f>IFERROR(__xludf.DUMMYFUNCTION("""COMPUTED_VALUE"""),"")</f>
        <v/>
      </c>
      <c r="B351" t="str">
        <f>IFERROR(__xludf.DUMMYFUNCTION("""COMPUTED_VALUE"""),"")</f>
        <v/>
      </c>
      <c r="C351" t="str">
        <f>IFERROR(__xludf.DUMMYFUNCTION("""COMPUTED_VALUE"""),"")</f>
        <v/>
      </c>
      <c r="D351" t="str">
        <f>IFERROR(__xludf.DUMMYFUNCTION("""COMPUTED_VALUE"""),"")</f>
        <v/>
      </c>
      <c r="E351" t="str">
        <f>IFERROR(__xludf.DUMMYFUNCTION("""COMPUTED_VALUE"""),"")</f>
        <v/>
      </c>
      <c r="F351" t="str">
        <f>IFERROR(__xludf.DUMMYFUNCTION("""COMPUTED_VALUE"""),"")</f>
        <v/>
      </c>
      <c r="G351" t="str">
        <f>IFERROR(__xludf.DUMMYFUNCTION("""COMPUTED_VALUE"""),"")</f>
        <v/>
      </c>
      <c r="H351" t="str">
        <f>IFERROR(__xludf.DUMMYFUNCTION("""COMPUTED_VALUE"""),"")</f>
        <v/>
      </c>
      <c r="I351" t="str">
        <f>IFERROR(__xludf.DUMMYFUNCTION("""COMPUTED_VALUE"""),"")</f>
        <v/>
      </c>
      <c r="J351" t="str">
        <f>IFERROR(__xludf.DUMMYFUNCTION("""COMPUTED_VALUE"""),"")</f>
        <v/>
      </c>
      <c r="K351" t="str">
        <f>IFERROR(__xludf.DUMMYFUNCTION("""COMPUTED_VALUE"""),"")</f>
        <v/>
      </c>
      <c r="L351" s="61" t="str">
        <f>IFERROR(__xludf.DUMMYFUNCTION("""COMPUTED_VALUE"""),"")</f>
        <v/>
      </c>
      <c r="M351" s="61" t="str">
        <f>IFERROR(__xludf.DUMMYFUNCTION("""COMPUTED_VALUE"""),"")</f>
        <v/>
      </c>
      <c r="N351" t="str">
        <f>IFERROR(__xludf.DUMMYFUNCTION("""COMPUTED_VALUE"""),"")</f>
        <v/>
      </c>
      <c r="O351" t="str">
        <f>IFERROR(__xludf.DUMMYFUNCTION("""COMPUTED_VALUE"""),"")</f>
        <v/>
      </c>
      <c r="P351" t="str">
        <f>IFERROR(__xludf.DUMMYFUNCTION("""COMPUTED_VALUE"""),"")</f>
        <v/>
      </c>
      <c r="Q351" t="str">
        <f>IFERROR(__xludf.DUMMYFUNCTION("""COMPUTED_VALUE"""),"")</f>
        <v/>
      </c>
      <c r="R351" t="str">
        <f>IFERROR(__xludf.DUMMYFUNCTION("""COMPUTED_VALUE"""),"")</f>
        <v/>
      </c>
      <c r="S351" t="str">
        <f>IFERROR(__xludf.DUMMYFUNCTION("""COMPUTED_VALUE"""),"")</f>
        <v/>
      </c>
      <c r="T351" t="str">
        <f>IFERROR(__xludf.DUMMYFUNCTION("""COMPUTED_VALUE"""),"")</f>
        <v/>
      </c>
      <c r="U351" t="str">
        <f>IFERROR(__xludf.DUMMYFUNCTION("""COMPUTED_VALUE"""),"")</f>
        <v/>
      </c>
      <c r="V351" t="str">
        <f>IFERROR(__xludf.DUMMYFUNCTION("""COMPUTED_VALUE"""),"")</f>
        <v/>
      </c>
      <c r="W351" t="str">
        <f>IFERROR(__xludf.DUMMYFUNCTION("""COMPUTED_VALUE"""),"")</f>
        <v/>
      </c>
      <c r="X351" t="str">
        <f>IFERROR(__xludf.DUMMYFUNCTION("""COMPUTED_VALUE"""),"")</f>
        <v/>
      </c>
      <c r="Y351" t="str">
        <f>IFERROR(__xludf.DUMMYFUNCTION("""COMPUTED_VALUE"""),"")</f>
        <v/>
      </c>
      <c r="Z351" t="str">
        <f>IFERROR(__xludf.DUMMYFUNCTION("""COMPUTED_VALUE"""),"")</f>
        <v/>
      </c>
      <c r="AA351" t="str">
        <f>IFERROR(__xludf.DUMMYFUNCTION("""COMPUTED_VALUE"""),"")</f>
        <v/>
      </c>
      <c r="AB351" t="str">
        <f>IFERROR(__xludf.DUMMYFUNCTION("""COMPUTED_VALUE"""),"")</f>
        <v/>
      </c>
      <c r="AC351" t="str">
        <f>IFERROR(__xludf.DUMMYFUNCTION("""COMPUTED_VALUE"""),"")</f>
        <v/>
      </c>
      <c r="AD351" t="str">
        <f>IFERROR(__xludf.DUMMYFUNCTION("""COMPUTED_VALUE"""),"")</f>
        <v/>
      </c>
      <c r="AE351" t="str">
        <f>IFERROR(__xludf.DUMMYFUNCTION("""COMPUTED_VALUE"""),"")</f>
        <v/>
      </c>
      <c r="AF351" t="str">
        <f>IFERROR(__xludf.DUMMYFUNCTION("""COMPUTED_VALUE"""),"")</f>
        <v/>
      </c>
      <c r="AG351" t="str">
        <f>IFERROR(__xludf.DUMMYFUNCTION("""COMPUTED_VALUE"""),"")</f>
        <v/>
      </c>
    </row>
    <row r="352">
      <c r="A352" t="str">
        <f>IFERROR(__xludf.DUMMYFUNCTION("""COMPUTED_VALUE"""),"")</f>
        <v/>
      </c>
      <c r="B352" t="str">
        <f>IFERROR(__xludf.DUMMYFUNCTION("""COMPUTED_VALUE"""),"")</f>
        <v/>
      </c>
      <c r="C352" t="str">
        <f>IFERROR(__xludf.DUMMYFUNCTION("""COMPUTED_VALUE"""),"")</f>
        <v/>
      </c>
      <c r="D352" t="str">
        <f>IFERROR(__xludf.DUMMYFUNCTION("""COMPUTED_VALUE"""),"")</f>
        <v/>
      </c>
      <c r="E352" t="str">
        <f>IFERROR(__xludf.DUMMYFUNCTION("""COMPUTED_VALUE"""),"")</f>
        <v/>
      </c>
      <c r="F352" t="str">
        <f>IFERROR(__xludf.DUMMYFUNCTION("""COMPUTED_VALUE"""),"")</f>
        <v/>
      </c>
      <c r="G352" t="str">
        <f>IFERROR(__xludf.DUMMYFUNCTION("""COMPUTED_VALUE"""),"")</f>
        <v/>
      </c>
      <c r="H352" t="str">
        <f>IFERROR(__xludf.DUMMYFUNCTION("""COMPUTED_VALUE"""),"")</f>
        <v/>
      </c>
      <c r="I352" t="str">
        <f>IFERROR(__xludf.DUMMYFUNCTION("""COMPUTED_VALUE"""),"")</f>
        <v/>
      </c>
      <c r="J352" t="str">
        <f>IFERROR(__xludf.DUMMYFUNCTION("""COMPUTED_VALUE"""),"")</f>
        <v/>
      </c>
      <c r="K352" t="str">
        <f>IFERROR(__xludf.DUMMYFUNCTION("""COMPUTED_VALUE"""),"")</f>
        <v/>
      </c>
      <c r="L352" s="61" t="str">
        <f>IFERROR(__xludf.DUMMYFUNCTION("""COMPUTED_VALUE"""),"")</f>
        <v/>
      </c>
      <c r="M352" s="61" t="str">
        <f>IFERROR(__xludf.DUMMYFUNCTION("""COMPUTED_VALUE"""),"")</f>
        <v/>
      </c>
      <c r="N352" t="str">
        <f>IFERROR(__xludf.DUMMYFUNCTION("""COMPUTED_VALUE"""),"")</f>
        <v/>
      </c>
      <c r="O352" t="str">
        <f>IFERROR(__xludf.DUMMYFUNCTION("""COMPUTED_VALUE"""),"")</f>
        <v/>
      </c>
      <c r="P352" t="str">
        <f>IFERROR(__xludf.DUMMYFUNCTION("""COMPUTED_VALUE"""),"")</f>
        <v/>
      </c>
      <c r="Q352" t="str">
        <f>IFERROR(__xludf.DUMMYFUNCTION("""COMPUTED_VALUE"""),"")</f>
        <v/>
      </c>
      <c r="R352" t="str">
        <f>IFERROR(__xludf.DUMMYFUNCTION("""COMPUTED_VALUE"""),"")</f>
        <v/>
      </c>
      <c r="S352" t="str">
        <f>IFERROR(__xludf.DUMMYFUNCTION("""COMPUTED_VALUE"""),"")</f>
        <v/>
      </c>
      <c r="T352" t="str">
        <f>IFERROR(__xludf.DUMMYFUNCTION("""COMPUTED_VALUE"""),"")</f>
        <v/>
      </c>
      <c r="U352" t="str">
        <f>IFERROR(__xludf.DUMMYFUNCTION("""COMPUTED_VALUE"""),"")</f>
        <v/>
      </c>
      <c r="V352" t="str">
        <f>IFERROR(__xludf.DUMMYFUNCTION("""COMPUTED_VALUE"""),"")</f>
        <v/>
      </c>
      <c r="W352" t="str">
        <f>IFERROR(__xludf.DUMMYFUNCTION("""COMPUTED_VALUE"""),"")</f>
        <v/>
      </c>
      <c r="X352" t="str">
        <f>IFERROR(__xludf.DUMMYFUNCTION("""COMPUTED_VALUE"""),"")</f>
        <v/>
      </c>
      <c r="Y352" t="str">
        <f>IFERROR(__xludf.DUMMYFUNCTION("""COMPUTED_VALUE"""),"")</f>
        <v/>
      </c>
      <c r="Z352" t="str">
        <f>IFERROR(__xludf.DUMMYFUNCTION("""COMPUTED_VALUE"""),"")</f>
        <v/>
      </c>
      <c r="AA352" t="str">
        <f>IFERROR(__xludf.DUMMYFUNCTION("""COMPUTED_VALUE"""),"")</f>
        <v/>
      </c>
      <c r="AB352" t="str">
        <f>IFERROR(__xludf.DUMMYFUNCTION("""COMPUTED_VALUE"""),"")</f>
        <v/>
      </c>
      <c r="AC352" t="str">
        <f>IFERROR(__xludf.DUMMYFUNCTION("""COMPUTED_VALUE"""),"")</f>
        <v/>
      </c>
      <c r="AD352" t="str">
        <f>IFERROR(__xludf.DUMMYFUNCTION("""COMPUTED_VALUE"""),"")</f>
        <v/>
      </c>
      <c r="AE352" t="str">
        <f>IFERROR(__xludf.DUMMYFUNCTION("""COMPUTED_VALUE"""),"")</f>
        <v/>
      </c>
      <c r="AF352" t="str">
        <f>IFERROR(__xludf.DUMMYFUNCTION("""COMPUTED_VALUE"""),"")</f>
        <v/>
      </c>
      <c r="AG352" t="str">
        <f>IFERROR(__xludf.DUMMYFUNCTION("""COMPUTED_VALUE"""),"")</f>
        <v/>
      </c>
    </row>
    <row r="353">
      <c r="A353" t="str">
        <f>IFERROR(__xludf.DUMMYFUNCTION("""COMPUTED_VALUE"""),"")</f>
        <v/>
      </c>
      <c r="B353" t="str">
        <f>IFERROR(__xludf.DUMMYFUNCTION("""COMPUTED_VALUE"""),"")</f>
        <v/>
      </c>
      <c r="C353" t="str">
        <f>IFERROR(__xludf.DUMMYFUNCTION("""COMPUTED_VALUE"""),"")</f>
        <v/>
      </c>
      <c r="D353" t="str">
        <f>IFERROR(__xludf.DUMMYFUNCTION("""COMPUTED_VALUE"""),"")</f>
        <v/>
      </c>
      <c r="E353" t="str">
        <f>IFERROR(__xludf.DUMMYFUNCTION("""COMPUTED_VALUE"""),"")</f>
        <v/>
      </c>
      <c r="F353" t="str">
        <f>IFERROR(__xludf.DUMMYFUNCTION("""COMPUTED_VALUE"""),"")</f>
        <v/>
      </c>
      <c r="G353" t="str">
        <f>IFERROR(__xludf.DUMMYFUNCTION("""COMPUTED_VALUE"""),"")</f>
        <v/>
      </c>
      <c r="H353" t="str">
        <f>IFERROR(__xludf.DUMMYFUNCTION("""COMPUTED_VALUE"""),"")</f>
        <v/>
      </c>
      <c r="I353" t="str">
        <f>IFERROR(__xludf.DUMMYFUNCTION("""COMPUTED_VALUE"""),"")</f>
        <v/>
      </c>
      <c r="J353" t="str">
        <f>IFERROR(__xludf.DUMMYFUNCTION("""COMPUTED_VALUE"""),"")</f>
        <v/>
      </c>
      <c r="K353" t="str">
        <f>IFERROR(__xludf.DUMMYFUNCTION("""COMPUTED_VALUE"""),"")</f>
        <v/>
      </c>
      <c r="L353" s="61" t="str">
        <f>IFERROR(__xludf.DUMMYFUNCTION("""COMPUTED_VALUE"""),"")</f>
        <v/>
      </c>
      <c r="M353" s="61" t="str">
        <f>IFERROR(__xludf.DUMMYFUNCTION("""COMPUTED_VALUE"""),"")</f>
        <v/>
      </c>
      <c r="N353" t="str">
        <f>IFERROR(__xludf.DUMMYFUNCTION("""COMPUTED_VALUE"""),"")</f>
        <v/>
      </c>
      <c r="O353" t="str">
        <f>IFERROR(__xludf.DUMMYFUNCTION("""COMPUTED_VALUE"""),"")</f>
        <v/>
      </c>
      <c r="P353" t="str">
        <f>IFERROR(__xludf.DUMMYFUNCTION("""COMPUTED_VALUE"""),"")</f>
        <v/>
      </c>
      <c r="Q353" t="str">
        <f>IFERROR(__xludf.DUMMYFUNCTION("""COMPUTED_VALUE"""),"")</f>
        <v/>
      </c>
      <c r="R353" t="str">
        <f>IFERROR(__xludf.DUMMYFUNCTION("""COMPUTED_VALUE"""),"")</f>
        <v/>
      </c>
      <c r="S353" t="str">
        <f>IFERROR(__xludf.DUMMYFUNCTION("""COMPUTED_VALUE"""),"")</f>
        <v/>
      </c>
      <c r="T353" t="str">
        <f>IFERROR(__xludf.DUMMYFUNCTION("""COMPUTED_VALUE"""),"")</f>
        <v/>
      </c>
      <c r="U353" t="str">
        <f>IFERROR(__xludf.DUMMYFUNCTION("""COMPUTED_VALUE"""),"")</f>
        <v/>
      </c>
      <c r="V353" t="str">
        <f>IFERROR(__xludf.DUMMYFUNCTION("""COMPUTED_VALUE"""),"")</f>
        <v/>
      </c>
      <c r="W353" t="str">
        <f>IFERROR(__xludf.DUMMYFUNCTION("""COMPUTED_VALUE"""),"")</f>
        <v/>
      </c>
      <c r="X353" t="str">
        <f>IFERROR(__xludf.DUMMYFUNCTION("""COMPUTED_VALUE"""),"")</f>
        <v/>
      </c>
      <c r="Y353" t="str">
        <f>IFERROR(__xludf.DUMMYFUNCTION("""COMPUTED_VALUE"""),"")</f>
        <v/>
      </c>
      <c r="Z353" t="str">
        <f>IFERROR(__xludf.DUMMYFUNCTION("""COMPUTED_VALUE"""),"")</f>
        <v/>
      </c>
      <c r="AA353" t="str">
        <f>IFERROR(__xludf.DUMMYFUNCTION("""COMPUTED_VALUE"""),"")</f>
        <v/>
      </c>
      <c r="AB353" t="str">
        <f>IFERROR(__xludf.DUMMYFUNCTION("""COMPUTED_VALUE"""),"")</f>
        <v/>
      </c>
      <c r="AC353" t="str">
        <f>IFERROR(__xludf.DUMMYFUNCTION("""COMPUTED_VALUE"""),"")</f>
        <v/>
      </c>
      <c r="AD353" t="str">
        <f>IFERROR(__xludf.DUMMYFUNCTION("""COMPUTED_VALUE"""),"")</f>
        <v/>
      </c>
      <c r="AE353" t="str">
        <f>IFERROR(__xludf.DUMMYFUNCTION("""COMPUTED_VALUE"""),"")</f>
        <v/>
      </c>
      <c r="AF353" t="str">
        <f>IFERROR(__xludf.DUMMYFUNCTION("""COMPUTED_VALUE"""),"")</f>
        <v/>
      </c>
      <c r="AG353" t="str">
        <f>IFERROR(__xludf.DUMMYFUNCTION("""COMPUTED_VALUE"""),"")</f>
        <v/>
      </c>
    </row>
    <row r="354">
      <c r="A354" t="str">
        <f>IFERROR(__xludf.DUMMYFUNCTION("""COMPUTED_VALUE"""),"")</f>
        <v/>
      </c>
      <c r="B354" t="str">
        <f>IFERROR(__xludf.DUMMYFUNCTION("""COMPUTED_VALUE"""),"")</f>
        <v/>
      </c>
      <c r="C354" t="str">
        <f>IFERROR(__xludf.DUMMYFUNCTION("""COMPUTED_VALUE"""),"")</f>
        <v/>
      </c>
      <c r="D354" t="str">
        <f>IFERROR(__xludf.DUMMYFUNCTION("""COMPUTED_VALUE"""),"")</f>
        <v/>
      </c>
      <c r="E354" t="str">
        <f>IFERROR(__xludf.DUMMYFUNCTION("""COMPUTED_VALUE"""),"")</f>
        <v/>
      </c>
      <c r="F354" t="str">
        <f>IFERROR(__xludf.DUMMYFUNCTION("""COMPUTED_VALUE"""),"")</f>
        <v/>
      </c>
      <c r="G354" t="str">
        <f>IFERROR(__xludf.DUMMYFUNCTION("""COMPUTED_VALUE"""),"")</f>
        <v/>
      </c>
      <c r="H354" t="str">
        <f>IFERROR(__xludf.DUMMYFUNCTION("""COMPUTED_VALUE"""),"")</f>
        <v/>
      </c>
      <c r="I354" t="str">
        <f>IFERROR(__xludf.DUMMYFUNCTION("""COMPUTED_VALUE"""),"")</f>
        <v/>
      </c>
      <c r="J354" t="str">
        <f>IFERROR(__xludf.DUMMYFUNCTION("""COMPUTED_VALUE"""),"")</f>
        <v/>
      </c>
      <c r="K354" t="str">
        <f>IFERROR(__xludf.DUMMYFUNCTION("""COMPUTED_VALUE"""),"")</f>
        <v/>
      </c>
      <c r="L354" s="61" t="str">
        <f>IFERROR(__xludf.DUMMYFUNCTION("""COMPUTED_VALUE"""),"")</f>
        <v/>
      </c>
      <c r="M354" s="61" t="str">
        <f>IFERROR(__xludf.DUMMYFUNCTION("""COMPUTED_VALUE"""),"")</f>
        <v/>
      </c>
      <c r="N354" t="str">
        <f>IFERROR(__xludf.DUMMYFUNCTION("""COMPUTED_VALUE"""),"")</f>
        <v/>
      </c>
      <c r="O354" t="str">
        <f>IFERROR(__xludf.DUMMYFUNCTION("""COMPUTED_VALUE"""),"")</f>
        <v/>
      </c>
      <c r="P354" t="str">
        <f>IFERROR(__xludf.DUMMYFUNCTION("""COMPUTED_VALUE"""),"")</f>
        <v/>
      </c>
      <c r="Q354" t="str">
        <f>IFERROR(__xludf.DUMMYFUNCTION("""COMPUTED_VALUE"""),"")</f>
        <v/>
      </c>
      <c r="R354" t="str">
        <f>IFERROR(__xludf.DUMMYFUNCTION("""COMPUTED_VALUE"""),"")</f>
        <v/>
      </c>
      <c r="S354" t="str">
        <f>IFERROR(__xludf.DUMMYFUNCTION("""COMPUTED_VALUE"""),"")</f>
        <v/>
      </c>
      <c r="T354" t="str">
        <f>IFERROR(__xludf.DUMMYFUNCTION("""COMPUTED_VALUE"""),"")</f>
        <v/>
      </c>
      <c r="U354" t="str">
        <f>IFERROR(__xludf.DUMMYFUNCTION("""COMPUTED_VALUE"""),"")</f>
        <v/>
      </c>
      <c r="V354" t="str">
        <f>IFERROR(__xludf.DUMMYFUNCTION("""COMPUTED_VALUE"""),"")</f>
        <v/>
      </c>
      <c r="W354" t="str">
        <f>IFERROR(__xludf.DUMMYFUNCTION("""COMPUTED_VALUE"""),"")</f>
        <v/>
      </c>
      <c r="X354" t="str">
        <f>IFERROR(__xludf.DUMMYFUNCTION("""COMPUTED_VALUE"""),"")</f>
        <v/>
      </c>
      <c r="Y354" t="str">
        <f>IFERROR(__xludf.DUMMYFUNCTION("""COMPUTED_VALUE"""),"")</f>
        <v/>
      </c>
      <c r="Z354" t="str">
        <f>IFERROR(__xludf.DUMMYFUNCTION("""COMPUTED_VALUE"""),"")</f>
        <v/>
      </c>
      <c r="AA354" t="str">
        <f>IFERROR(__xludf.DUMMYFUNCTION("""COMPUTED_VALUE"""),"")</f>
        <v/>
      </c>
      <c r="AB354" t="str">
        <f>IFERROR(__xludf.DUMMYFUNCTION("""COMPUTED_VALUE"""),"")</f>
        <v/>
      </c>
      <c r="AC354" t="str">
        <f>IFERROR(__xludf.DUMMYFUNCTION("""COMPUTED_VALUE"""),"")</f>
        <v/>
      </c>
      <c r="AD354" t="str">
        <f>IFERROR(__xludf.DUMMYFUNCTION("""COMPUTED_VALUE"""),"")</f>
        <v/>
      </c>
      <c r="AE354" t="str">
        <f>IFERROR(__xludf.DUMMYFUNCTION("""COMPUTED_VALUE"""),"")</f>
        <v/>
      </c>
      <c r="AF354" t="str">
        <f>IFERROR(__xludf.DUMMYFUNCTION("""COMPUTED_VALUE"""),"")</f>
        <v/>
      </c>
      <c r="AG354" t="str">
        <f>IFERROR(__xludf.DUMMYFUNCTION("""COMPUTED_VALUE"""),"")</f>
        <v/>
      </c>
    </row>
    <row r="355">
      <c r="A355" t="str">
        <f>IFERROR(__xludf.DUMMYFUNCTION("""COMPUTED_VALUE"""),"")</f>
        <v/>
      </c>
      <c r="B355" t="str">
        <f>IFERROR(__xludf.DUMMYFUNCTION("""COMPUTED_VALUE"""),"")</f>
        <v/>
      </c>
      <c r="C355" t="str">
        <f>IFERROR(__xludf.DUMMYFUNCTION("""COMPUTED_VALUE"""),"")</f>
        <v/>
      </c>
      <c r="D355" t="str">
        <f>IFERROR(__xludf.DUMMYFUNCTION("""COMPUTED_VALUE"""),"")</f>
        <v/>
      </c>
      <c r="E355" t="str">
        <f>IFERROR(__xludf.DUMMYFUNCTION("""COMPUTED_VALUE"""),"")</f>
        <v/>
      </c>
      <c r="F355" t="str">
        <f>IFERROR(__xludf.DUMMYFUNCTION("""COMPUTED_VALUE"""),"")</f>
        <v/>
      </c>
      <c r="G355" t="str">
        <f>IFERROR(__xludf.DUMMYFUNCTION("""COMPUTED_VALUE"""),"")</f>
        <v/>
      </c>
      <c r="H355" t="str">
        <f>IFERROR(__xludf.DUMMYFUNCTION("""COMPUTED_VALUE"""),"")</f>
        <v/>
      </c>
      <c r="I355" t="str">
        <f>IFERROR(__xludf.DUMMYFUNCTION("""COMPUTED_VALUE"""),"")</f>
        <v/>
      </c>
      <c r="J355" t="str">
        <f>IFERROR(__xludf.DUMMYFUNCTION("""COMPUTED_VALUE"""),"")</f>
        <v/>
      </c>
      <c r="K355" t="str">
        <f>IFERROR(__xludf.DUMMYFUNCTION("""COMPUTED_VALUE"""),"")</f>
        <v/>
      </c>
      <c r="L355" s="61" t="str">
        <f>IFERROR(__xludf.DUMMYFUNCTION("""COMPUTED_VALUE"""),"")</f>
        <v/>
      </c>
      <c r="M355" s="61" t="str">
        <f>IFERROR(__xludf.DUMMYFUNCTION("""COMPUTED_VALUE"""),"")</f>
        <v/>
      </c>
      <c r="N355" t="str">
        <f>IFERROR(__xludf.DUMMYFUNCTION("""COMPUTED_VALUE"""),"")</f>
        <v/>
      </c>
      <c r="O355" t="str">
        <f>IFERROR(__xludf.DUMMYFUNCTION("""COMPUTED_VALUE"""),"")</f>
        <v/>
      </c>
      <c r="P355" t="str">
        <f>IFERROR(__xludf.DUMMYFUNCTION("""COMPUTED_VALUE"""),"")</f>
        <v/>
      </c>
      <c r="Q355" t="str">
        <f>IFERROR(__xludf.DUMMYFUNCTION("""COMPUTED_VALUE"""),"")</f>
        <v/>
      </c>
      <c r="R355" t="str">
        <f>IFERROR(__xludf.DUMMYFUNCTION("""COMPUTED_VALUE"""),"")</f>
        <v/>
      </c>
      <c r="S355" t="str">
        <f>IFERROR(__xludf.DUMMYFUNCTION("""COMPUTED_VALUE"""),"")</f>
        <v/>
      </c>
      <c r="T355" t="str">
        <f>IFERROR(__xludf.DUMMYFUNCTION("""COMPUTED_VALUE"""),"")</f>
        <v/>
      </c>
      <c r="U355" t="str">
        <f>IFERROR(__xludf.DUMMYFUNCTION("""COMPUTED_VALUE"""),"")</f>
        <v/>
      </c>
      <c r="V355" t="str">
        <f>IFERROR(__xludf.DUMMYFUNCTION("""COMPUTED_VALUE"""),"")</f>
        <v/>
      </c>
      <c r="W355" t="str">
        <f>IFERROR(__xludf.DUMMYFUNCTION("""COMPUTED_VALUE"""),"")</f>
        <v/>
      </c>
      <c r="X355" t="str">
        <f>IFERROR(__xludf.DUMMYFUNCTION("""COMPUTED_VALUE"""),"")</f>
        <v/>
      </c>
      <c r="Y355" t="str">
        <f>IFERROR(__xludf.DUMMYFUNCTION("""COMPUTED_VALUE"""),"")</f>
        <v/>
      </c>
      <c r="Z355" t="str">
        <f>IFERROR(__xludf.DUMMYFUNCTION("""COMPUTED_VALUE"""),"")</f>
        <v/>
      </c>
      <c r="AA355" t="str">
        <f>IFERROR(__xludf.DUMMYFUNCTION("""COMPUTED_VALUE"""),"")</f>
        <v/>
      </c>
      <c r="AB355" t="str">
        <f>IFERROR(__xludf.DUMMYFUNCTION("""COMPUTED_VALUE"""),"")</f>
        <v/>
      </c>
      <c r="AC355" t="str">
        <f>IFERROR(__xludf.DUMMYFUNCTION("""COMPUTED_VALUE"""),"")</f>
        <v/>
      </c>
      <c r="AD355" t="str">
        <f>IFERROR(__xludf.DUMMYFUNCTION("""COMPUTED_VALUE"""),"")</f>
        <v/>
      </c>
      <c r="AE355" t="str">
        <f>IFERROR(__xludf.DUMMYFUNCTION("""COMPUTED_VALUE"""),"")</f>
        <v/>
      </c>
      <c r="AF355" t="str">
        <f>IFERROR(__xludf.DUMMYFUNCTION("""COMPUTED_VALUE"""),"")</f>
        <v/>
      </c>
      <c r="AG355" t="str">
        <f>IFERROR(__xludf.DUMMYFUNCTION("""COMPUTED_VALUE"""),"")</f>
        <v/>
      </c>
    </row>
    <row r="356">
      <c r="A356" t="str">
        <f>IFERROR(__xludf.DUMMYFUNCTION("""COMPUTED_VALUE"""),"")</f>
        <v/>
      </c>
      <c r="B356" t="str">
        <f>IFERROR(__xludf.DUMMYFUNCTION("""COMPUTED_VALUE"""),"")</f>
        <v/>
      </c>
      <c r="C356" t="str">
        <f>IFERROR(__xludf.DUMMYFUNCTION("""COMPUTED_VALUE"""),"")</f>
        <v/>
      </c>
      <c r="D356" t="str">
        <f>IFERROR(__xludf.DUMMYFUNCTION("""COMPUTED_VALUE"""),"")</f>
        <v/>
      </c>
      <c r="E356" t="str">
        <f>IFERROR(__xludf.DUMMYFUNCTION("""COMPUTED_VALUE"""),"")</f>
        <v/>
      </c>
      <c r="F356" t="str">
        <f>IFERROR(__xludf.DUMMYFUNCTION("""COMPUTED_VALUE"""),"")</f>
        <v/>
      </c>
      <c r="G356" t="str">
        <f>IFERROR(__xludf.DUMMYFUNCTION("""COMPUTED_VALUE"""),"")</f>
        <v/>
      </c>
      <c r="H356" t="str">
        <f>IFERROR(__xludf.DUMMYFUNCTION("""COMPUTED_VALUE"""),"")</f>
        <v/>
      </c>
      <c r="I356" t="str">
        <f>IFERROR(__xludf.DUMMYFUNCTION("""COMPUTED_VALUE"""),"")</f>
        <v/>
      </c>
      <c r="J356" t="str">
        <f>IFERROR(__xludf.DUMMYFUNCTION("""COMPUTED_VALUE"""),"")</f>
        <v/>
      </c>
      <c r="K356" t="str">
        <f>IFERROR(__xludf.DUMMYFUNCTION("""COMPUTED_VALUE"""),"")</f>
        <v/>
      </c>
      <c r="L356" s="61" t="str">
        <f>IFERROR(__xludf.DUMMYFUNCTION("""COMPUTED_VALUE"""),"")</f>
        <v/>
      </c>
      <c r="M356" s="61" t="str">
        <f>IFERROR(__xludf.DUMMYFUNCTION("""COMPUTED_VALUE"""),"")</f>
        <v/>
      </c>
      <c r="N356" t="str">
        <f>IFERROR(__xludf.DUMMYFUNCTION("""COMPUTED_VALUE"""),"")</f>
        <v/>
      </c>
      <c r="O356" t="str">
        <f>IFERROR(__xludf.DUMMYFUNCTION("""COMPUTED_VALUE"""),"")</f>
        <v/>
      </c>
      <c r="P356" t="str">
        <f>IFERROR(__xludf.DUMMYFUNCTION("""COMPUTED_VALUE"""),"")</f>
        <v/>
      </c>
      <c r="Q356" t="str">
        <f>IFERROR(__xludf.DUMMYFUNCTION("""COMPUTED_VALUE"""),"")</f>
        <v/>
      </c>
      <c r="R356" t="str">
        <f>IFERROR(__xludf.DUMMYFUNCTION("""COMPUTED_VALUE"""),"")</f>
        <v/>
      </c>
      <c r="S356" t="str">
        <f>IFERROR(__xludf.DUMMYFUNCTION("""COMPUTED_VALUE"""),"")</f>
        <v/>
      </c>
      <c r="T356" t="str">
        <f>IFERROR(__xludf.DUMMYFUNCTION("""COMPUTED_VALUE"""),"")</f>
        <v/>
      </c>
      <c r="U356" t="str">
        <f>IFERROR(__xludf.DUMMYFUNCTION("""COMPUTED_VALUE"""),"")</f>
        <v/>
      </c>
      <c r="V356" t="str">
        <f>IFERROR(__xludf.DUMMYFUNCTION("""COMPUTED_VALUE"""),"")</f>
        <v/>
      </c>
      <c r="W356" t="str">
        <f>IFERROR(__xludf.DUMMYFUNCTION("""COMPUTED_VALUE"""),"")</f>
        <v/>
      </c>
      <c r="X356" t="str">
        <f>IFERROR(__xludf.DUMMYFUNCTION("""COMPUTED_VALUE"""),"")</f>
        <v/>
      </c>
      <c r="Y356" t="str">
        <f>IFERROR(__xludf.DUMMYFUNCTION("""COMPUTED_VALUE"""),"")</f>
        <v/>
      </c>
      <c r="Z356" t="str">
        <f>IFERROR(__xludf.DUMMYFUNCTION("""COMPUTED_VALUE"""),"")</f>
        <v/>
      </c>
      <c r="AA356" t="str">
        <f>IFERROR(__xludf.DUMMYFUNCTION("""COMPUTED_VALUE"""),"")</f>
        <v/>
      </c>
      <c r="AB356" t="str">
        <f>IFERROR(__xludf.DUMMYFUNCTION("""COMPUTED_VALUE"""),"")</f>
        <v/>
      </c>
      <c r="AC356" t="str">
        <f>IFERROR(__xludf.DUMMYFUNCTION("""COMPUTED_VALUE"""),"")</f>
        <v/>
      </c>
      <c r="AD356" t="str">
        <f>IFERROR(__xludf.DUMMYFUNCTION("""COMPUTED_VALUE"""),"")</f>
        <v/>
      </c>
      <c r="AE356" t="str">
        <f>IFERROR(__xludf.DUMMYFUNCTION("""COMPUTED_VALUE"""),"")</f>
        <v/>
      </c>
      <c r="AF356" t="str">
        <f>IFERROR(__xludf.DUMMYFUNCTION("""COMPUTED_VALUE"""),"")</f>
        <v/>
      </c>
      <c r="AG356" t="str">
        <f>IFERROR(__xludf.DUMMYFUNCTION("""COMPUTED_VALUE"""),"")</f>
        <v/>
      </c>
    </row>
    <row r="357">
      <c r="A357" t="str">
        <f>IFERROR(__xludf.DUMMYFUNCTION("""COMPUTED_VALUE"""),"")</f>
        <v/>
      </c>
      <c r="B357" t="str">
        <f>IFERROR(__xludf.DUMMYFUNCTION("""COMPUTED_VALUE"""),"")</f>
        <v/>
      </c>
      <c r="C357" t="str">
        <f>IFERROR(__xludf.DUMMYFUNCTION("""COMPUTED_VALUE"""),"")</f>
        <v/>
      </c>
      <c r="D357" t="str">
        <f>IFERROR(__xludf.DUMMYFUNCTION("""COMPUTED_VALUE"""),"")</f>
        <v/>
      </c>
      <c r="E357" t="str">
        <f>IFERROR(__xludf.DUMMYFUNCTION("""COMPUTED_VALUE"""),"")</f>
        <v/>
      </c>
      <c r="F357" t="str">
        <f>IFERROR(__xludf.DUMMYFUNCTION("""COMPUTED_VALUE"""),"")</f>
        <v/>
      </c>
      <c r="G357" t="str">
        <f>IFERROR(__xludf.DUMMYFUNCTION("""COMPUTED_VALUE"""),"")</f>
        <v/>
      </c>
      <c r="H357" t="str">
        <f>IFERROR(__xludf.DUMMYFUNCTION("""COMPUTED_VALUE"""),"")</f>
        <v/>
      </c>
      <c r="I357" t="str">
        <f>IFERROR(__xludf.DUMMYFUNCTION("""COMPUTED_VALUE"""),"")</f>
        <v/>
      </c>
      <c r="J357" t="str">
        <f>IFERROR(__xludf.DUMMYFUNCTION("""COMPUTED_VALUE"""),"")</f>
        <v/>
      </c>
      <c r="K357" t="str">
        <f>IFERROR(__xludf.DUMMYFUNCTION("""COMPUTED_VALUE"""),"")</f>
        <v/>
      </c>
      <c r="L357" s="61" t="str">
        <f>IFERROR(__xludf.DUMMYFUNCTION("""COMPUTED_VALUE"""),"")</f>
        <v/>
      </c>
      <c r="M357" s="61" t="str">
        <f>IFERROR(__xludf.DUMMYFUNCTION("""COMPUTED_VALUE"""),"")</f>
        <v/>
      </c>
      <c r="N357" t="str">
        <f>IFERROR(__xludf.DUMMYFUNCTION("""COMPUTED_VALUE"""),"")</f>
        <v/>
      </c>
      <c r="O357" t="str">
        <f>IFERROR(__xludf.DUMMYFUNCTION("""COMPUTED_VALUE"""),"")</f>
        <v/>
      </c>
      <c r="P357" t="str">
        <f>IFERROR(__xludf.DUMMYFUNCTION("""COMPUTED_VALUE"""),"")</f>
        <v/>
      </c>
      <c r="Q357" t="str">
        <f>IFERROR(__xludf.DUMMYFUNCTION("""COMPUTED_VALUE"""),"")</f>
        <v/>
      </c>
      <c r="R357" t="str">
        <f>IFERROR(__xludf.DUMMYFUNCTION("""COMPUTED_VALUE"""),"")</f>
        <v/>
      </c>
      <c r="S357" t="str">
        <f>IFERROR(__xludf.DUMMYFUNCTION("""COMPUTED_VALUE"""),"")</f>
        <v/>
      </c>
      <c r="T357" t="str">
        <f>IFERROR(__xludf.DUMMYFUNCTION("""COMPUTED_VALUE"""),"")</f>
        <v/>
      </c>
      <c r="U357" t="str">
        <f>IFERROR(__xludf.DUMMYFUNCTION("""COMPUTED_VALUE"""),"")</f>
        <v/>
      </c>
      <c r="V357" t="str">
        <f>IFERROR(__xludf.DUMMYFUNCTION("""COMPUTED_VALUE"""),"")</f>
        <v/>
      </c>
      <c r="W357" t="str">
        <f>IFERROR(__xludf.DUMMYFUNCTION("""COMPUTED_VALUE"""),"")</f>
        <v/>
      </c>
      <c r="X357" t="str">
        <f>IFERROR(__xludf.DUMMYFUNCTION("""COMPUTED_VALUE"""),"")</f>
        <v/>
      </c>
      <c r="Y357" t="str">
        <f>IFERROR(__xludf.DUMMYFUNCTION("""COMPUTED_VALUE"""),"")</f>
        <v/>
      </c>
      <c r="Z357" t="str">
        <f>IFERROR(__xludf.DUMMYFUNCTION("""COMPUTED_VALUE"""),"")</f>
        <v/>
      </c>
      <c r="AA357" t="str">
        <f>IFERROR(__xludf.DUMMYFUNCTION("""COMPUTED_VALUE"""),"")</f>
        <v/>
      </c>
      <c r="AB357" t="str">
        <f>IFERROR(__xludf.DUMMYFUNCTION("""COMPUTED_VALUE"""),"")</f>
        <v/>
      </c>
      <c r="AC357" t="str">
        <f>IFERROR(__xludf.DUMMYFUNCTION("""COMPUTED_VALUE"""),"")</f>
        <v/>
      </c>
      <c r="AD357" t="str">
        <f>IFERROR(__xludf.DUMMYFUNCTION("""COMPUTED_VALUE"""),"")</f>
        <v/>
      </c>
      <c r="AE357" t="str">
        <f>IFERROR(__xludf.DUMMYFUNCTION("""COMPUTED_VALUE"""),"")</f>
        <v/>
      </c>
      <c r="AF357" t="str">
        <f>IFERROR(__xludf.DUMMYFUNCTION("""COMPUTED_VALUE"""),"")</f>
        <v/>
      </c>
      <c r="AG357" t="str">
        <f>IFERROR(__xludf.DUMMYFUNCTION("""COMPUTED_VALUE"""),"")</f>
        <v/>
      </c>
    </row>
    <row r="358">
      <c r="A358" t="str">
        <f>IFERROR(__xludf.DUMMYFUNCTION("""COMPUTED_VALUE"""),"")</f>
        <v/>
      </c>
      <c r="B358" t="str">
        <f>IFERROR(__xludf.DUMMYFUNCTION("""COMPUTED_VALUE"""),"")</f>
        <v/>
      </c>
      <c r="C358" t="str">
        <f>IFERROR(__xludf.DUMMYFUNCTION("""COMPUTED_VALUE"""),"")</f>
        <v/>
      </c>
      <c r="D358" t="str">
        <f>IFERROR(__xludf.DUMMYFUNCTION("""COMPUTED_VALUE"""),"")</f>
        <v/>
      </c>
      <c r="E358" t="str">
        <f>IFERROR(__xludf.DUMMYFUNCTION("""COMPUTED_VALUE"""),"")</f>
        <v/>
      </c>
      <c r="F358" t="str">
        <f>IFERROR(__xludf.DUMMYFUNCTION("""COMPUTED_VALUE"""),"")</f>
        <v/>
      </c>
      <c r="G358" t="str">
        <f>IFERROR(__xludf.DUMMYFUNCTION("""COMPUTED_VALUE"""),"")</f>
        <v/>
      </c>
      <c r="H358" t="str">
        <f>IFERROR(__xludf.DUMMYFUNCTION("""COMPUTED_VALUE"""),"")</f>
        <v/>
      </c>
      <c r="I358" t="str">
        <f>IFERROR(__xludf.DUMMYFUNCTION("""COMPUTED_VALUE"""),"")</f>
        <v/>
      </c>
      <c r="J358" t="str">
        <f>IFERROR(__xludf.DUMMYFUNCTION("""COMPUTED_VALUE"""),"")</f>
        <v/>
      </c>
      <c r="K358" t="str">
        <f>IFERROR(__xludf.DUMMYFUNCTION("""COMPUTED_VALUE"""),"")</f>
        <v/>
      </c>
      <c r="L358" s="61" t="str">
        <f>IFERROR(__xludf.DUMMYFUNCTION("""COMPUTED_VALUE"""),"")</f>
        <v/>
      </c>
      <c r="M358" s="61" t="str">
        <f>IFERROR(__xludf.DUMMYFUNCTION("""COMPUTED_VALUE"""),"")</f>
        <v/>
      </c>
      <c r="N358" t="str">
        <f>IFERROR(__xludf.DUMMYFUNCTION("""COMPUTED_VALUE"""),"")</f>
        <v/>
      </c>
      <c r="O358" t="str">
        <f>IFERROR(__xludf.DUMMYFUNCTION("""COMPUTED_VALUE"""),"")</f>
        <v/>
      </c>
      <c r="P358" t="str">
        <f>IFERROR(__xludf.DUMMYFUNCTION("""COMPUTED_VALUE"""),"")</f>
        <v/>
      </c>
      <c r="Q358" t="str">
        <f>IFERROR(__xludf.DUMMYFUNCTION("""COMPUTED_VALUE"""),"")</f>
        <v/>
      </c>
      <c r="R358" t="str">
        <f>IFERROR(__xludf.DUMMYFUNCTION("""COMPUTED_VALUE"""),"")</f>
        <v/>
      </c>
      <c r="S358" t="str">
        <f>IFERROR(__xludf.DUMMYFUNCTION("""COMPUTED_VALUE"""),"")</f>
        <v/>
      </c>
      <c r="T358" t="str">
        <f>IFERROR(__xludf.DUMMYFUNCTION("""COMPUTED_VALUE"""),"")</f>
        <v/>
      </c>
      <c r="U358" t="str">
        <f>IFERROR(__xludf.DUMMYFUNCTION("""COMPUTED_VALUE"""),"")</f>
        <v/>
      </c>
      <c r="V358" t="str">
        <f>IFERROR(__xludf.DUMMYFUNCTION("""COMPUTED_VALUE"""),"")</f>
        <v/>
      </c>
      <c r="W358" t="str">
        <f>IFERROR(__xludf.DUMMYFUNCTION("""COMPUTED_VALUE"""),"")</f>
        <v/>
      </c>
      <c r="X358" t="str">
        <f>IFERROR(__xludf.DUMMYFUNCTION("""COMPUTED_VALUE"""),"")</f>
        <v/>
      </c>
      <c r="Y358" t="str">
        <f>IFERROR(__xludf.DUMMYFUNCTION("""COMPUTED_VALUE"""),"")</f>
        <v/>
      </c>
      <c r="Z358" t="str">
        <f>IFERROR(__xludf.DUMMYFUNCTION("""COMPUTED_VALUE"""),"")</f>
        <v/>
      </c>
      <c r="AA358" t="str">
        <f>IFERROR(__xludf.DUMMYFUNCTION("""COMPUTED_VALUE"""),"")</f>
        <v/>
      </c>
      <c r="AB358" t="str">
        <f>IFERROR(__xludf.DUMMYFUNCTION("""COMPUTED_VALUE"""),"")</f>
        <v/>
      </c>
      <c r="AC358" t="str">
        <f>IFERROR(__xludf.DUMMYFUNCTION("""COMPUTED_VALUE"""),"")</f>
        <v/>
      </c>
      <c r="AD358" t="str">
        <f>IFERROR(__xludf.DUMMYFUNCTION("""COMPUTED_VALUE"""),"")</f>
        <v/>
      </c>
      <c r="AE358" t="str">
        <f>IFERROR(__xludf.DUMMYFUNCTION("""COMPUTED_VALUE"""),"")</f>
        <v/>
      </c>
      <c r="AF358" t="str">
        <f>IFERROR(__xludf.DUMMYFUNCTION("""COMPUTED_VALUE"""),"")</f>
        <v/>
      </c>
      <c r="AG358" t="str">
        <f>IFERROR(__xludf.DUMMYFUNCTION("""COMPUTED_VALUE"""),"")</f>
        <v/>
      </c>
    </row>
    <row r="359">
      <c r="A359" t="str">
        <f>IFERROR(__xludf.DUMMYFUNCTION("""COMPUTED_VALUE"""),"")</f>
        <v/>
      </c>
      <c r="B359" t="str">
        <f>IFERROR(__xludf.DUMMYFUNCTION("""COMPUTED_VALUE"""),"")</f>
        <v/>
      </c>
      <c r="C359" t="str">
        <f>IFERROR(__xludf.DUMMYFUNCTION("""COMPUTED_VALUE"""),"")</f>
        <v/>
      </c>
      <c r="D359" t="str">
        <f>IFERROR(__xludf.DUMMYFUNCTION("""COMPUTED_VALUE"""),"")</f>
        <v/>
      </c>
      <c r="E359" t="str">
        <f>IFERROR(__xludf.DUMMYFUNCTION("""COMPUTED_VALUE"""),"")</f>
        <v/>
      </c>
      <c r="F359" t="str">
        <f>IFERROR(__xludf.DUMMYFUNCTION("""COMPUTED_VALUE"""),"")</f>
        <v/>
      </c>
      <c r="G359" t="str">
        <f>IFERROR(__xludf.DUMMYFUNCTION("""COMPUTED_VALUE"""),"")</f>
        <v/>
      </c>
      <c r="H359" t="str">
        <f>IFERROR(__xludf.DUMMYFUNCTION("""COMPUTED_VALUE"""),"")</f>
        <v/>
      </c>
      <c r="I359" t="str">
        <f>IFERROR(__xludf.DUMMYFUNCTION("""COMPUTED_VALUE"""),"")</f>
        <v/>
      </c>
      <c r="J359" t="str">
        <f>IFERROR(__xludf.DUMMYFUNCTION("""COMPUTED_VALUE"""),"")</f>
        <v/>
      </c>
      <c r="K359" t="str">
        <f>IFERROR(__xludf.DUMMYFUNCTION("""COMPUTED_VALUE"""),"")</f>
        <v/>
      </c>
      <c r="L359" s="61" t="str">
        <f>IFERROR(__xludf.DUMMYFUNCTION("""COMPUTED_VALUE"""),"")</f>
        <v/>
      </c>
      <c r="M359" s="61" t="str">
        <f>IFERROR(__xludf.DUMMYFUNCTION("""COMPUTED_VALUE"""),"")</f>
        <v/>
      </c>
      <c r="N359" t="str">
        <f>IFERROR(__xludf.DUMMYFUNCTION("""COMPUTED_VALUE"""),"")</f>
        <v/>
      </c>
      <c r="O359" t="str">
        <f>IFERROR(__xludf.DUMMYFUNCTION("""COMPUTED_VALUE"""),"")</f>
        <v/>
      </c>
      <c r="P359" t="str">
        <f>IFERROR(__xludf.DUMMYFUNCTION("""COMPUTED_VALUE"""),"")</f>
        <v/>
      </c>
      <c r="Q359" t="str">
        <f>IFERROR(__xludf.DUMMYFUNCTION("""COMPUTED_VALUE"""),"")</f>
        <v/>
      </c>
      <c r="R359" t="str">
        <f>IFERROR(__xludf.DUMMYFUNCTION("""COMPUTED_VALUE"""),"")</f>
        <v/>
      </c>
      <c r="S359" t="str">
        <f>IFERROR(__xludf.DUMMYFUNCTION("""COMPUTED_VALUE"""),"")</f>
        <v/>
      </c>
      <c r="T359" t="str">
        <f>IFERROR(__xludf.DUMMYFUNCTION("""COMPUTED_VALUE"""),"")</f>
        <v/>
      </c>
      <c r="U359" t="str">
        <f>IFERROR(__xludf.DUMMYFUNCTION("""COMPUTED_VALUE"""),"")</f>
        <v/>
      </c>
      <c r="V359" t="str">
        <f>IFERROR(__xludf.DUMMYFUNCTION("""COMPUTED_VALUE"""),"")</f>
        <v/>
      </c>
      <c r="W359" t="str">
        <f>IFERROR(__xludf.DUMMYFUNCTION("""COMPUTED_VALUE"""),"")</f>
        <v/>
      </c>
      <c r="X359" t="str">
        <f>IFERROR(__xludf.DUMMYFUNCTION("""COMPUTED_VALUE"""),"")</f>
        <v/>
      </c>
      <c r="Y359" t="str">
        <f>IFERROR(__xludf.DUMMYFUNCTION("""COMPUTED_VALUE"""),"")</f>
        <v/>
      </c>
      <c r="Z359" t="str">
        <f>IFERROR(__xludf.DUMMYFUNCTION("""COMPUTED_VALUE"""),"")</f>
        <v/>
      </c>
      <c r="AA359" t="str">
        <f>IFERROR(__xludf.DUMMYFUNCTION("""COMPUTED_VALUE"""),"")</f>
        <v/>
      </c>
      <c r="AB359" t="str">
        <f>IFERROR(__xludf.DUMMYFUNCTION("""COMPUTED_VALUE"""),"")</f>
        <v/>
      </c>
      <c r="AC359" t="str">
        <f>IFERROR(__xludf.DUMMYFUNCTION("""COMPUTED_VALUE"""),"")</f>
        <v/>
      </c>
      <c r="AD359" t="str">
        <f>IFERROR(__xludf.DUMMYFUNCTION("""COMPUTED_VALUE"""),"")</f>
        <v/>
      </c>
      <c r="AE359" t="str">
        <f>IFERROR(__xludf.DUMMYFUNCTION("""COMPUTED_VALUE"""),"")</f>
        <v/>
      </c>
      <c r="AF359" t="str">
        <f>IFERROR(__xludf.DUMMYFUNCTION("""COMPUTED_VALUE"""),"")</f>
        <v/>
      </c>
      <c r="AG359" t="str">
        <f>IFERROR(__xludf.DUMMYFUNCTION("""COMPUTED_VALUE"""),"")</f>
        <v/>
      </c>
    </row>
    <row r="360">
      <c r="A360" t="str">
        <f>IFERROR(__xludf.DUMMYFUNCTION("""COMPUTED_VALUE"""),"")</f>
        <v/>
      </c>
      <c r="B360" t="str">
        <f>IFERROR(__xludf.DUMMYFUNCTION("""COMPUTED_VALUE"""),"")</f>
        <v/>
      </c>
      <c r="C360" t="str">
        <f>IFERROR(__xludf.DUMMYFUNCTION("""COMPUTED_VALUE"""),"")</f>
        <v/>
      </c>
      <c r="D360" t="str">
        <f>IFERROR(__xludf.DUMMYFUNCTION("""COMPUTED_VALUE"""),"")</f>
        <v/>
      </c>
      <c r="E360" t="str">
        <f>IFERROR(__xludf.DUMMYFUNCTION("""COMPUTED_VALUE"""),"")</f>
        <v/>
      </c>
      <c r="F360" t="str">
        <f>IFERROR(__xludf.DUMMYFUNCTION("""COMPUTED_VALUE"""),"")</f>
        <v/>
      </c>
      <c r="G360" t="str">
        <f>IFERROR(__xludf.DUMMYFUNCTION("""COMPUTED_VALUE"""),"")</f>
        <v/>
      </c>
      <c r="H360" t="str">
        <f>IFERROR(__xludf.DUMMYFUNCTION("""COMPUTED_VALUE"""),"")</f>
        <v/>
      </c>
      <c r="I360" t="str">
        <f>IFERROR(__xludf.DUMMYFUNCTION("""COMPUTED_VALUE"""),"")</f>
        <v/>
      </c>
      <c r="J360" t="str">
        <f>IFERROR(__xludf.DUMMYFUNCTION("""COMPUTED_VALUE"""),"")</f>
        <v/>
      </c>
      <c r="K360" t="str">
        <f>IFERROR(__xludf.DUMMYFUNCTION("""COMPUTED_VALUE"""),"")</f>
        <v/>
      </c>
      <c r="L360" s="61" t="str">
        <f>IFERROR(__xludf.DUMMYFUNCTION("""COMPUTED_VALUE"""),"")</f>
        <v/>
      </c>
      <c r="M360" s="61" t="str">
        <f>IFERROR(__xludf.DUMMYFUNCTION("""COMPUTED_VALUE"""),"")</f>
        <v/>
      </c>
      <c r="N360" t="str">
        <f>IFERROR(__xludf.DUMMYFUNCTION("""COMPUTED_VALUE"""),"")</f>
        <v/>
      </c>
      <c r="O360" t="str">
        <f>IFERROR(__xludf.DUMMYFUNCTION("""COMPUTED_VALUE"""),"")</f>
        <v/>
      </c>
      <c r="P360" t="str">
        <f>IFERROR(__xludf.DUMMYFUNCTION("""COMPUTED_VALUE"""),"")</f>
        <v/>
      </c>
      <c r="Q360" t="str">
        <f>IFERROR(__xludf.DUMMYFUNCTION("""COMPUTED_VALUE"""),"")</f>
        <v/>
      </c>
      <c r="R360" t="str">
        <f>IFERROR(__xludf.DUMMYFUNCTION("""COMPUTED_VALUE"""),"")</f>
        <v/>
      </c>
      <c r="S360" t="str">
        <f>IFERROR(__xludf.DUMMYFUNCTION("""COMPUTED_VALUE"""),"")</f>
        <v/>
      </c>
      <c r="T360" t="str">
        <f>IFERROR(__xludf.DUMMYFUNCTION("""COMPUTED_VALUE"""),"")</f>
        <v/>
      </c>
      <c r="U360" t="str">
        <f>IFERROR(__xludf.DUMMYFUNCTION("""COMPUTED_VALUE"""),"")</f>
        <v/>
      </c>
      <c r="V360" t="str">
        <f>IFERROR(__xludf.DUMMYFUNCTION("""COMPUTED_VALUE"""),"")</f>
        <v/>
      </c>
      <c r="W360" t="str">
        <f>IFERROR(__xludf.DUMMYFUNCTION("""COMPUTED_VALUE"""),"")</f>
        <v/>
      </c>
      <c r="X360" t="str">
        <f>IFERROR(__xludf.DUMMYFUNCTION("""COMPUTED_VALUE"""),"")</f>
        <v/>
      </c>
      <c r="Y360" t="str">
        <f>IFERROR(__xludf.DUMMYFUNCTION("""COMPUTED_VALUE"""),"")</f>
        <v/>
      </c>
      <c r="Z360" t="str">
        <f>IFERROR(__xludf.DUMMYFUNCTION("""COMPUTED_VALUE"""),"")</f>
        <v/>
      </c>
      <c r="AA360" t="str">
        <f>IFERROR(__xludf.DUMMYFUNCTION("""COMPUTED_VALUE"""),"")</f>
        <v/>
      </c>
      <c r="AB360" t="str">
        <f>IFERROR(__xludf.DUMMYFUNCTION("""COMPUTED_VALUE"""),"")</f>
        <v/>
      </c>
      <c r="AC360" t="str">
        <f>IFERROR(__xludf.DUMMYFUNCTION("""COMPUTED_VALUE"""),"")</f>
        <v/>
      </c>
      <c r="AD360" t="str">
        <f>IFERROR(__xludf.DUMMYFUNCTION("""COMPUTED_VALUE"""),"")</f>
        <v/>
      </c>
      <c r="AE360" t="str">
        <f>IFERROR(__xludf.DUMMYFUNCTION("""COMPUTED_VALUE"""),"")</f>
        <v/>
      </c>
      <c r="AF360" t="str">
        <f>IFERROR(__xludf.DUMMYFUNCTION("""COMPUTED_VALUE"""),"")</f>
        <v/>
      </c>
      <c r="AG360" t="str">
        <f>IFERROR(__xludf.DUMMYFUNCTION("""COMPUTED_VALUE"""),"")</f>
        <v/>
      </c>
    </row>
    <row r="361">
      <c r="A361" t="str">
        <f>IFERROR(__xludf.DUMMYFUNCTION("""COMPUTED_VALUE"""),"")</f>
        <v/>
      </c>
      <c r="B361" t="str">
        <f>IFERROR(__xludf.DUMMYFUNCTION("""COMPUTED_VALUE"""),"")</f>
        <v/>
      </c>
      <c r="C361" t="str">
        <f>IFERROR(__xludf.DUMMYFUNCTION("""COMPUTED_VALUE"""),"")</f>
        <v/>
      </c>
      <c r="D361" t="str">
        <f>IFERROR(__xludf.DUMMYFUNCTION("""COMPUTED_VALUE"""),"")</f>
        <v/>
      </c>
      <c r="E361" t="str">
        <f>IFERROR(__xludf.DUMMYFUNCTION("""COMPUTED_VALUE"""),"")</f>
        <v/>
      </c>
      <c r="F361" t="str">
        <f>IFERROR(__xludf.DUMMYFUNCTION("""COMPUTED_VALUE"""),"")</f>
        <v/>
      </c>
      <c r="G361" t="str">
        <f>IFERROR(__xludf.DUMMYFUNCTION("""COMPUTED_VALUE"""),"")</f>
        <v/>
      </c>
      <c r="H361" t="str">
        <f>IFERROR(__xludf.DUMMYFUNCTION("""COMPUTED_VALUE"""),"")</f>
        <v/>
      </c>
      <c r="I361" t="str">
        <f>IFERROR(__xludf.DUMMYFUNCTION("""COMPUTED_VALUE"""),"")</f>
        <v/>
      </c>
      <c r="J361" t="str">
        <f>IFERROR(__xludf.DUMMYFUNCTION("""COMPUTED_VALUE"""),"")</f>
        <v/>
      </c>
      <c r="K361" t="str">
        <f>IFERROR(__xludf.DUMMYFUNCTION("""COMPUTED_VALUE"""),"")</f>
        <v/>
      </c>
      <c r="L361" s="61" t="str">
        <f>IFERROR(__xludf.DUMMYFUNCTION("""COMPUTED_VALUE"""),"")</f>
        <v/>
      </c>
      <c r="M361" s="61" t="str">
        <f>IFERROR(__xludf.DUMMYFUNCTION("""COMPUTED_VALUE"""),"")</f>
        <v/>
      </c>
      <c r="N361" t="str">
        <f>IFERROR(__xludf.DUMMYFUNCTION("""COMPUTED_VALUE"""),"")</f>
        <v/>
      </c>
      <c r="O361" t="str">
        <f>IFERROR(__xludf.DUMMYFUNCTION("""COMPUTED_VALUE"""),"")</f>
        <v/>
      </c>
      <c r="P361" t="str">
        <f>IFERROR(__xludf.DUMMYFUNCTION("""COMPUTED_VALUE"""),"")</f>
        <v/>
      </c>
      <c r="Q361" t="str">
        <f>IFERROR(__xludf.DUMMYFUNCTION("""COMPUTED_VALUE"""),"")</f>
        <v/>
      </c>
      <c r="R361" t="str">
        <f>IFERROR(__xludf.DUMMYFUNCTION("""COMPUTED_VALUE"""),"")</f>
        <v/>
      </c>
      <c r="S361" t="str">
        <f>IFERROR(__xludf.DUMMYFUNCTION("""COMPUTED_VALUE"""),"")</f>
        <v/>
      </c>
      <c r="T361" t="str">
        <f>IFERROR(__xludf.DUMMYFUNCTION("""COMPUTED_VALUE"""),"")</f>
        <v/>
      </c>
      <c r="U361" t="str">
        <f>IFERROR(__xludf.DUMMYFUNCTION("""COMPUTED_VALUE"""),"")</f>
        <v/>
      </c>
      <c r="V361" t="str">
        <f>IFERROR(__xludf.DUMMYFUNCTION("""COMPUTED_VALUE"""),"")</f>
        <v/>
      </c>
      <c r="W361" t="str">
        <f>IFERROR(__xludf.DUMMYFUNCTION("""COMPUTED_VALUE"""),"")</f>
        <v/>
      </c>
      <c r="X361" t="str">
        <f>IFERROR(__xludf.DUMMYFUNCTION("""COMPUTED_VALUE"""),"")</f>
        <v/>
      </c>
      <c r="Y361" t="str">
        <f>IFERROR(__xludf.DUMMYFUNCTION("""COMPUTED_VALUE"""),"")</f>
        <v/>
      </c>
      <c r="Z361" t="str">
        <f>IFERROR(__xludf.DUMMYFUNCTION("""COMPUTED_VALUE"""),"")</f>
        <v/>
      </c>
      <c r="AA361" t="str">
        <f>IFERROR(__xludf.DUMMYFUNCTION("""COMPUTED_VALUE"""),"")</f>
        <v/>
      </c>
      <c r="AB361" t="str">
        <f>IFERROR(__xludf.DUMMYFUNCTION("""COMPUTED_VALUE"""),"")</f>
        <v/>
      </c>
      <c r="AC361" t="str">
        <f>IFERROR(__xludf.DUMMYFUNCTION("""COMPUTED_VALUE"""),"")</f>
        <v/>
      </c>
      <c r="AD361" t="str">
        <f>IFERROR(__xludf.DUMMYFUNCTION("""COMPUTED_VALUE"""),"")</f>
        <v/>
      </c>
      <c r="AE361" t="str">
        <f>IFERROR(__xludf.DUMMYFUNCTION("""COMPUTED_VALUE"""),"")</f>
        <v/>
      </c>
      <c r="AF361" t="str">
        <f>IFERROR(__xludf.DUMMYFUNCTION("""COMPUTED_VALUE"""),"")</f>
        <v/>
      </c>
      <c r="AG361" t="str">
        <f>IFERROR(__xludf.DUMMYFUNCTION("""COMPUTED_VALUE"""),"")</f>
        <v/>
      </c>
    </row>
    <row r="362">
      <c r="A362" t="str">
        <f>IFERROR(__xludf.DUMMYFUNCTION("""COMPUTED_VALUE"""),"")</f>
        <v/>
      </c>
      <c r="B362" t="str">
        <f>IFERROR(__xludf.DUMMYFUNCTION("""COMPUTED_VALUE"""),"")</f>
        <v/>
      </c>
      <c r="C362" t="str">
        <f>IFERROR(__xludf.DUMMYFUNCTION("""COMPUTED_VALUE"""),"")</f>
        <v/>
      </c>
      <c r="D362" t="str">
        <f>IFERROR(__xludf.DUMMYFUNCTION("""COMPUTED_VALUE"""),"")</f>
        <v/>
      </c>
      <c r="E362" t="str">
        <f>IFERROR(__xludf.DUMMYFUNCTION("""COMPUTED_VALUE"""),"")</f>
        <v/>
      </c>
      <c r="F362" t="str">
        <f>IFERROR(__xludf.DUMMYFUNCTION("""COMPUTED_VALUE"""),"")</f>
        <v/>
      </c>
      <c r="G362" t="str">
        <f>IFERROR(__xludf.DUMMYFUNCTION("""COMPUTED_VALUE"""),"")</f>
        <v/>
      </c>
      <c r="H362" t="str">
        <f>IFERROR(__xludf.DUMMYFUNCTION("""COMPUTED_VALUE"""),"")</f>
        <v/>
      </c>
      <c r="I362" t="str">
        <f>IFERROR(__xludf.DUMMYFUNCTION("""COMPUTED_VALUE"""),"")</f>
        <v/>
      </c>
      <c r="J362" t="str">
        <f>IFERROR(__xludf.DUMMYFUNCTION("""COMPUTED_VALUE"""),"")</f>
        <v/>
      </c>
      <c r="K362" t="str">
        <f>IFERROR(__xludf.DUMMYFUNCTION("""COMPUTED_VALUE"""),"")</f>
        <v/>
      </c>
      <c r="L362" s="61" t="str">
        <f>IFERROR(__xludf.DUMMYFUNCTION("""COMPUTED_VALUE"""),"")</f>
        <v/>
      </c>
      <c r="M362" s="61" t="str">
        <f>IFERROR(__xludf.DUMMYFUNCTION("""COMPUTED_VALUE"""),"")</f>
        <v/>
      </c>
      <c r="N362" t="str">
        <f>IFERROR(__xludf.DUMMYFUNCTION("""COMPUTED_VALUE"""),"")</f>
        <v/>
      </c>
      <c r="O362" t="str">
        <f>IFERROR(__xludf.DUMMYFUNCTION("""COMPUTED_VALUE"""),"")</f>
        <v/>
      </c>
      <c r="P362" t="str">
        <f>IFERROR(__xludf.DUMMYFUNCTION("""COMPUTED_VALUE"""),"")</f>
        <v/>
      </c>
      <c r="Q362" t="str">
        <f>IFERROR(__xludf.DUMMYFUNCTION("""COMPUTED_VALUE"""),"")</f>
        <v/>
      </c>
      <c r="R362" t="str">
        <f>IFERROR(__xludf.DUMMYFUNCTION("""COMPUTED_VALUE"""),"")</f>
        <v/>
      </c>
      <c r="S362" t="str">
        <f>IFERROR(__xludf.DUMMYFUNCTION("""COMPUTED_VALUE"""),"")</f>
        <v/>
      </c>
      <c r="T362" t="str">
        <f>IFERROR(__xludf.DUMMYFUNCTION("""COMPUTED_VALUE"""),"")</f>
        <v/>
      </c>
      <c r="U362" t="str">
        <f>IFERROR(__xludf.DUMMYFUNCTION("""COMPUTED_VALUE"""),"")</f>
        <v/>
      </c>
      <c r="V362" t="str">
        <f>IFERROR(__xludf.DUMMYFUNCTION("""COMPUTED_VALUE"""),"")</f>
        <v/>
      </c>
      <c r="W362" t="str">
        <f>IFERROR(__xludf.DUMMYFUNCTION("""COMPUTED_VALUE"""),"")</f>
        <v/>
      </c>
      <c r="X362" t="str">
        <f>IFERROR(__xludf.DUMMYFUNCTION("""COMPUTED_VALUE"""),"")</f>
        <v/>
      </c>
      <c r="Y362" t="str">
        <f>IFERROR(__xludf.DUMMYFUNCTION("""COMPUTED_VALUE"""),"")</f>
        <v/>
      </c>
      <c r="Z362" t="str">
        <f>IFERROR(__xludf.DUMMYFUNCTION("""COMPUTED_VALUE"""),"")</f>
        <v/>
      </c>
      <c r="AA362" t="str">
        <f>IFERROR(__xludf.DUMMYFUNCTION("""COMPUTED_VALUE"""),"")</f>
        <v/>
      </c>
      <c r="AB362" t="str">
        <f>IFERROR(__xludf.DUMMYFUNCTION("""COMPUTED_VALUE"""),"")</f>
        <v/>
      </c>
      <c r="AC362" t="str">
        <f>IFERROR(__xludf.DUMMYFUNCTION("""COMPUTED_VALUE"""),"")</f>
        <v/>
      </c>
      <c r="AD362" t="str">
        <f>IFERROR(__xludf.DUMMYFUNCTION("""COMPUTED_VALUE"""),"")</f>
        <v/>
      </c>
      <c r="AE362" t="str">
        <f>IFERROR(__xludf.DUMMYFUNCTION("""COMPUTED_VALUE"""),"")</f>
        <v/>
      </c>
      <c r="AF362" t="str">
        <f>IFERROR(__xludf.DUMMYFUNCTION("""COMPUTED_VALUE"""),"")</f>
        <v/>
      </c>
      <c r="AG362" t="str">
        <f>IFERROR(__xludf.DUMMYFUNCTION("""COMPUTED_VALUE"""),"")</f>
        <v/>
      </c>
    </row>
    <row r="363">
      <c r="A363" t="str">
        <f>IFERROR(__xludf.DUMMYFUNCTION("""COMPUTED_VALUE"""),"")</f>
        <v/>
      </c>
      <c r="B363" t="str">
        <f>IFERROR(__xludf.DUMMYFUNCTION("""COMPUTED_VALUE"""),"")</f>
        <v/>
      </c>
      <c r="C363" t="str">
        <f>IFERROR(__xludf.DUMMYFUNCTION("""COMPUTED_VALUE"""),"")</f>
        <v/>
      </c>
      <c r="D363" t="str">
        <f>IFERROR(__xludf.DUMMYFUNCTION("""COMPUTED_VALUE"""),"")</f>
        <v/>
      </c>
      <c r="E363" t="str">
        <f>IFERROR(__xludf.DUMMYFUNCTION("""COMPUTED_VALUE"""),"")</f>
        <v/>
      </c>
      <c r="F363" t="str">
        <f>IFERROR(__xludf.DUMMYFUNCTION("""COMPUTED_VALUE"""),"")</f>
        <v/>
      </c>
      <c r="G363" t="str">
        <f>IFERROR(__xludf.DUMMYFUNCTION("""COMPUTED_VALUE"""),"")</f>
        <v/>
      </c>
      <c r="H363" t="str">
        <f>IFERROR(__xludf.DUMMYFUNCTION("""COMPUTED_VALUE"""),"")</f>
        <v/>
      </c>
      <c r="I363" t="str">
        <f>IFERROR(__xludf.DUMMYFUNCTION("""COMPUTED_VALUE"""),"")</f>
        <v/>
      </c>
      <c r="J363" t="str">
        <f>IFERROR(__xludf.DUMMYFUNCTION("""COMPUTED_VALUE"""),"")</f>
        <v/>
      </c>
      <c r="K363" t="str">
        <f>IFERROR(__xludf.DUMMYFUNCTION("""COMPUTED_VALUE"""),"")</f>
        <v/>
      </c>
      <c r="L363" s="61" t="str">
        <f>IFERROR(__xludf.DUMMYFUNCTION("""COMPUTED_VALUE"""),"")</f>
        <v/>
      </c>
      <c r="M363" s="61" t="str">
        <f>IFERROR(__xludf.DUMMYFUNCTION("""COMPUTED_VALUE"""),"")</f>
        <v/>
      </c>
      <c r="N363" t="str">
        <f>IFERROR(__xludf.DUMMYFUNCTION("""COMPUTED_VALUE"""),"")</f>
        <v/>
      </c>
      <c r="O363" t="str">
        <f>IFERROR(__xludf.DUMMYFUNCTION("""COMPUTED_VALUE"""),"")</f>
        <v/>
      </c>
      <c r="P363" t="str">
        <f>IFERROR(__xludf.DUMMYFUNCTION("""COMPUTED_VALUE"""),"")</f>
        <v/>
      </c>
      <c r="Q363" t="str">
        <f>IFERROR(__xludf.DUMMYFUNCTION("""COMPUTED_VALUE"""),"")</f>
        <v/>
      </c>
      <c r="R363" t="str">
        <f>IFERROR(__xludf.DUMMYFUNCTION("""COMPUTED_VALUE"""),"")</f>
        <v/>
      </c>
      <c r="S363" t="str">
        <f>IFERROR(__xludf.DUMMYFUNCTION("""COMPUTED_VALUE"""),"")</f>
        <v/>
      </c>
      <c r="T363" t="str">
        <f>IFERROR(__xludf.DUMMYFUNCTION("""COMPUTED_VALUE"""),"")</f>
        <v/>
      </c>
      <c r="U363" t="str">
        <f>IFERROR(__xludf.DUMMYFUNCTION("""COMPUTED_VALUE"""),"")</f>
        <v/>
      </c>
      <c r="V363" t="str">
        <f>IFERROR(__xludf.DUMMYFUNCTION("""COMPUTED_VALUE"""),"")</f>
        <v/>
      </c>
      <c r="W363" t="str">
        <f>IFERROR(__xludf.DUMMYFUNCTION("""COMPUTED_VALUE"""),"")</f>
        <v/>
      </c>
      <c r="X363" t="str">
        <f>IFERROR(__xludf.DUMMYFUNCTION("""COMPUTED_VALUE"""),"")</f>
        <v/>
      </c>
      <c r="Y363" t="str">
        <f>IFERROR(__xludf.DUMMYFUNCTION("""COMPUTED_VALUE"""),"")</f>
        <v/>
      </c>
      <c r="Z363" t="str">
        <f>IFERROR(__xludf.DUMMYFUNCTION("""COMPUTED_VALUE"""),"")</f>
        <v/>
      </c>
      <c r="AA363" t="str">
        <f>IFERROR(__xludf.DUMMYFUNCTION("""COMPUTED_VALUE"""),"")</f>
        <v/>
      </c>
      <c r="AB363" t="str">
        <f>IFERROR(__xludf.DUMMYFUNCTION("""COMPUTED_VALUE"""),"")</f>
        <v/>
      </c>
      <c r="AC363" t="str">
        <f>IFERROR(__xludf.DUMMYFUNCTION("""COMPUTED_VALUE"""),"")</f>
        <v/>
      </c>
      <c r="AD363" t="str">
        <f>IFERROR(__xludf.DUMMYFUNCTION("""COMPUTED_VALUE"""),"")</f>
        <v/>
      </c>
      <c r="AE363" t="str">
        <f>IFERROR(__xludf.DUMMYFUNCTION("""COMPUTED_VALUE"""),"")</f>
        <v/>
      </c>
      <c r="AF363" t="str">
        <f>IFERROR(__xludf.DUMMYFUNCTION("""COMPUTED_VALUE"""),"")</f>
        <v/>
      </c>
      <c r="AG363" t="str">
        <f>IFERROR(__xludf.DUMMYFUNCTION("""COMPUTED_VALUE"""),"")</f>
        <v/>
      </c>
    </row>
    <row r="364">
      <c r="A364" t="str">
        <f>IFERROR(__xludf.DUMMYFUNCTION("""COMPUTED_VALUE"""),"")</f>
        <v/>
      </c>
      <c r="B364" t="str">
        <f>IFERROR(__xludf.DUMMYFUNCTION("""COMPUTED_VALUE"""),"")</f>
        <v/>
      </c>
      <c r="C364" t="str">
        <f>IFERROR(__xludf.DUMMYFUNCTION("""COMPUTED_VALUE"""),"")</f>
        <v/>
      </c>
      <c r="D364" t="str">
        <f>IFERROR(__xludf.DUMMYFUNCTION("""COMPUTED_VALUE"""),"")</f>
        <v/>
      </c>
      <c r="E364" t="str">
        <f>IFERROR(__xludf.DUMMYFUNCTION("""COMPUTED_VALUE"""),"")</f>
        <v/>
      </c>
      <c r="F364" t="str">
        <f>IFERROR(__xludf.DUMMYFUNCTION("""COMPUTED_VALUE"""),"")</f>
        <v/>
      </c>
      <c r="G364" t="str">
        <f>IFERROR(__xludf.DUMMYFUNCTION("""COMPUTED_VALUE"""),"")</f>
        <v/>
      </c>
      <c r="H364" t="str">
        <f>IFERROR(__xludf.DUMMYFUNCTION("""COMPUTED_VALUE"""),"")</f>
        <v/>
      </c>
      <c r="I364" t="str">
        <f>IFERROR(__xludf.DUMMYFUNCTION("""COMPUTED_VALUE"""),"")</f>
        <v/>
      </c>
      <c r="J364" t="str">
        <f>IFERROR(__xludf.DUMMYFUNCTION("""COMPUTED_VALUE"""),"")</f>
        <v/>
      </c>
      <c r="K364" t="str">
        <f>IFERROR(__xludf.DUMMYFUNCTION("""COMPUTED_VALUE"""),"")</f>
        <v/>
      </c>
      <c r="L364" s="61" t="str">
        <f>IFERROR(__xludf.DUMMYFUNCTION("""COMPUTED_VALUE"""),"")</f>
        <v/>
      </c>
      <c r="M364" s="61" t="str">
        <f>IFERROR(__xludf.DUMMYFUNCTION("""COMPUTED_VALUE"""),"")</f>
        <v/>
      </c>
      <c r="N364" t="str">
        <f>IFERROR(__xludf.DUMMYFUNCTION("""COMPUTED_VALUE"""),"")</f>
        <v/>
      </c>
      <c r="O364" t="str">
        <f>IFERROR(__xludf.DUMMYFUNCTION("""COMPUTED_VALUE"""),"")</f>
        <v/>
      </c>
      <c r="P364" t="str">
        <f>IFERROR(__xludf.DUMMYFUNCTION("""COMPUTED_VALUE"""),"")</f>
        <v/>
      </c>
      <c r="Q364" t="str">
        <f>IFERROR(__xludf.DUMMYFUNCTION("""COMPUTED_VALUE"""),"")</f>
        <v/>
      </c>
      <c r="R364" t="str">
        <f>IFERROR(__xludf.DUMMYFUNCTION("""COMPUTED_VALUE"""),"")</f>
        <v/>
      </c>
      <c r="S364" t="str">
        <f>IFERROR(__xludf.DUMMYFUNCTION("""COMPUTED_VALUE"""),"")</f>
        <v/>
      </c>
      <c r="T364" t="str">
        <f>IFERROR(__xludf.DUMMYFUNCTION("""COMPUTED_VALUE"""),"")</f>
        <v/>
      </c>
      <c r="U364" t="str">
        <f>IFERROR(__xludf.DUMMYFUNCTION("""COMPUTED_VALUE"""),"")</f>
        <v/>
      </c>
      <c r="V364" t="str">
        <f>IFERROR(__xludf.DUMMYFUNCTION("""COMPUTED_VALUE"""),"")</f>
        <v/>
      </c>
      <c r="W364" t="str">
        <f>IFERROR(__xludf.DUMMYFUNCTION("""COMPUTED_VALUE"""),"")</f>
        <v/>
      </c>
      <c r="X364" t="str">
        <f>IFERROR(__xludf.DUMMYFUNCTION("""COMPUTED_VALUE"""),"")</f>
        <v/>
      </c>
      <c r="Y364" t="str">
        <f>IFERROR(__xludf.DUMMYFUNCTION("""COMPUTED_VALUE"""),"")</f>
        <v/>
      </c>
      <c r="Z364" t="str">
        <f>IFERROR(__xludf.DUMMYFUNCTION("""COMPUTED_VALUE"""),"")</f>
        <v/>
      </c>
      <c r="AA364" t="str">
        <f>IFERROR(__xludf.DUMMYFUNCTION("""COMPUTED_VALUE"""),"")</f>
        <v/>
      </c>
      <c r="AB364" t="str">
        <f>IFERROR(__xludf.DUMMYFUNCTION("""COMPUTED_VALUE"""),"")</f>
        <v/>
      </c>
      <c r="AC364" t="str">
        <f>IFERROR(__xludf.DUMMYFUNCTION("""COMPUTED_VALUE"""),"")</f>
        <v/>
      </c>
      <c r="AD364" t="str">
        <f>IFERROR(__xludf.DUMMYFUNCTION("""COMPUTED_VALUE"""),"")</f>
        <v/>
      </c>
      <c r="AE364" t="str">
        <f>IFERROR(__xludf.DUMMYFUNCTION("""COMPUTED_VALUE"""),"")</f>
        <v/>
      </c>
      <c r="AF364" t="str">
        <f>IFERROR(__xludf.DUMMYFUNCTION("""COMPUTED_VALUE"""),"")</f>
        <v/>
      </c>
      <c r="AG364" t="str">
        <f>IFERROR(__xludf.DUMMYFUNCTION("""COMPUTED_VALUE"""),"")</f>
        <v/>
      </c>
    </row>
    <row r="365">
      <c r="A365" t="str">
        <f>IFERROR(__xludf.DUMMYFUNCTION("""COMPUTED_VALUE"""),"")</f>
        <v/>
      </c>
      <c r="B365" t="str">
        <f>IFERROR(__xludf.DUMMYFUNCTION("""COMPUTED_VALUE"""),"")</f>
        <v/>
      </c>
      <c r="C365" t="str">
        <f>IFERROR(__xludf.DUMMYFUNCTION("""COMPUTED_VALUE"""),"")</f>
        <v/>
      </c>
      <c r="D365" t="str">
        <f>IFERROR(__xludf.DUMMYFUNCTION("""COMPUTED_VALUE"""),"")</f>
        <v/>
      </c>
      <c r="E365" t="str">
        <f>IFERROR(__xludf.DUMMYFUNCTION("""COMPUTED_VALUE"""),"")</f>
        <v/>
      </c>
      <c r="F365" t="str">
        <f>IFERROR(__xludf.DUMMYFUNCTION("""COMPUTED_VALUE"""),"")</f>
        <v/>
      </c>
      <c r="G365" t="str">
        <f>IFERROR(__xludf.DUMMYFUNCTION("""COMPUTED_VALUE"""),"")</f>
        <v/>
      </c>
      <c r="H365" t="str">
        <f>IFERROR(__xludf.DUMMYFUNCTION("""COMPUTED_VALUE"""),"")</f>
        <v/>
      </c>
      <c r="I365" t="str">
        <f>IFERROR(__xludf.DUMMYFUNCTION("""COMPUTED_VALUE"""),"")</f>
        <v/>
      </c>
      <c r="J365" t="str">
        <f>IFERROR(__xludf.DUMMYFUNCTION("""COMPUTED_VALUE"""),"")</f>
        <v/>
      </c>
      <c r="K365" t="str">
        <f>IFERROR(__xludf.DUMMYFUNCTION("""COMPUTED_VALUE"""),"")</f>
        <v/>
      </c>
      <c r="L365" s="61" t="str">
        <f>IFERROR(__xludf.DUMMYFUNCTION("""COMPUTED_VALUE"""),"")</f>
        <v/>
      </c>
      <c r="M365" s="61" t="str">
        <f>IFERROR(__xludf.DUMMYFUNCTION("""COMPUTED_VALUE"""),"")</f>
        <v/>
      </c>
      <c r="N365" t="str">
        <f>IFERROR(__xludf.DUMMYFUNCTION("""COMPUTED_VALUE"""),"")</f>
        <v/>
      </c>
      <c r="O365" t="str">
        <f>IFERROR(__xludf.DUMMYFUNCTION("""COMPUTED_VALUE"""),"")</f>
        <v/>
      </c>
      <c r="P365" t="str">
        <f>IFERROR(__xludf.DUMMYFUNCTION("""COMPUTED_VALUE"""),"")</f>
        <v/>
      </c>
      <c r="Q365" t="str">
        <f>IFERROR(__xludf.DUMMYFUNCTION("""COMPUTED_VALUE"""),"")</f>
        <v/>
      </c>
      <c r="R365" t="str">
        <f>IFERROR(__xludf.DUMMYFUNCTION("""COMPUTED_VALUE"""),"")</f>
        <v/>
      </c>
      <c r="S365" t="str">
        <f>IFERROR(__xludf.DUMMYFUNCTION("""COMPUTED_VALUE"""),"")</f>
        <v/>
      </c>
      <c r="T365" t="str">
        <f>IFERROR(__xludf.DUMMYFUNCTION("""COMPUTED_VALUE"""),"")</f>
        <v/>
      </c>
      <c r="U365" t="str">
        <f>IFERROR(__xludf.DUMMYFUNCTION("""COMPUTED_VALUE"""),"")</f>
        <v/>
      </c>
      <c r="V365" t="str">
        <f>IFERROR(__xludf.DUMMYFUNCTION("""COMPUTED_VALUE"""),"")</f>
        <v/>
      </c>
      <c r="W365" t="str">
        <f>IFERROR(__xludf.DUMMYFUNCTION("""COMPUTED_VALUE"""),"")</f>
        <v/>
      </c>
      <c r="X365" t="str">
        <f>IFERROR(__xludf.DUMMYFUNCTION("""COMPUTED_VALUE"""),"")</f>
        <v/>
      </c>
      <c r="Y365" t="str">
        <f>IFERROR(__xludf.DUMMYFUNCTION("""COMPUTED_VALUE"""),"")</f>
        <v/>
      </c>
      <c r="Z365" t="str">
        <f>IFERROR(__xludf.DUMMYFUNCTION("""COMPUTED_VALUE"""),"")</f>
        <v/>
      </c>
      <c r="AA365" t="str">
        <f>IFERROR(__xludf.DUMMYFUNCTION("""COMPUTED_VALUE"""),"")</f>
        <v/>
      </c>
      <c r="AB365" t="str">
        <f>IFERROR(__xludf.DUMMYFUNCTION("""COMPUTED_VALUE"""),"")</f>
        <v/>
      </c>
      <c r="AC365" t="str">
        <f>IFERROR(__xludf.DUMMYFUNCTION("""COMPUTED_VALUE"""),"")</f>
        <v/>
      </c>
      <c r="AD365" t="str">
        <f>IFERROR(__xludf.DUMMYFUNCTION("""COMPUTED_VALUE"""),"")</f>
        <v/>
      </c>
      <c r="AE365" t="str">
        <f>IFERROR(__xludf.DUMMYFUNCTION("""COMPUTED_VALUE"""),"")</f>
        <v/>
      </c>
      <c r="AF365" t="str">
        <f>IFERROR(__xludf.DUMMYFUNCTION("""COMPUTED_VALUE"""),"")</f>
        <v/>
      </c>
      <c r="AG365" t="str">
        <f>IFERROR(__xludf.DUMMYFUNCTION("""COMPUTED_VALUE"""),"")</f>
        <v/>
      </c>
    </row>
    <row r="366">
      <c r="A366" t="str">
        <f>IFERROR(__xludf.DUMMYFUNCTION("""COMPUTED_VALUE"""),"")</f>
        <v/>
      </c>
      <c r="B366" t="str">
        <f>IFERROR(__xludf.DUMMYFUNCTION("""COMPUTED_VALUE"""),"")</f>
        <v/>
      </c>
      <c r="C366" t="str">
        <f>IFERROR(__xludf.DUMMYFUNCTION("""COMPUTED_VALUE"""),"")</f>
        <v/>
      </c>
      <c r="D366" t="str">
        <f>IFERROR(__xludf.DUMMYFUNCTION("""COMPUTED_VALUE"""),"")</f>
        <v/>
      </c>
      <c r="E366" t="str">
        <f>IFERROR(__xludf.DUMMYFUNCTION("""COMPUTED_VALUE"""),"")</f>
        <v/>
      </c>
      <c r="F366" t="str">
        <f>IFERROR(__xludf.DUMMYFUNCTION("""COMPUTED_VALUE"""),"")</f>
        <v/>
      </c>
      <c r="G366" t="str">
        <f>IFERROR(__xludf.DUMMYFUNCTION("""COMPUTED_VALUE"""),"")</f>
        <v/>
      </c>
      <c r="H366" t="str">
        <f>IFERROR(__xludf.DUMMYFUNCTION("""COMPUTED_VALUE"""),"")</f>
        <v/>
      </c>
      <c r="I366" t="str">
        <f>IFERROR(__xludf.DUMMYFUNCTION("""COMPUTED_VALUE"""),"")</f>
        <v/>
      </c>
      <c r="J366" t="str">
        <f>IFERROR(__xludf.DUMMYFUNCTION("""COMPUTED_VALUE"""),"")</f>
        <v/>
      </c>
      <c r="K366" t="str">
        <f>IFERROR(__xludf.DUMMYFUNCTION("""COMPUTED_VALUE"""),"")</f>
        <v/>
      </c>
      <c r="L366" s="61" t="str">
        <f>IFERROR(__xludf.DUMMYFUNCTION("""COMPUTED_VALUE"""),"")</f>
        <v/>
      </c>
      <c r="M366" s="61" t="str">
        <f>IFERROR(__xludf.DUMMYFUNCTION("""COMPUTED_VALUE"""),"")</f>
        <v/>
      </c>
      <c r="N366" t="str">
        <f>IFERROR(__xludf.DUMMYFUNCTION("""COMPUTED_VALUE"""),"")</f>
        <v/>
      </c>
      <c r="O366" t="str">
        <f>IFERROR(__xludf.DUMMYFUNCTION("""COMPUTED_VALUE"""),"")</f>
        <v/>
      </c>
      <c r="P366" t="str">
        <f>IFERROR(__xludf.DUMMYFUNCTION("""COMPUTED_VALUE"""),"")</f>
        <v/>
      </c>
      <c r="Q366" t="str">
        <f>IFERROR(__xludf.DUMMYFUNCTION("""COMPUTED_VALUE"""),"")</f>
        <v/>
      </c>
      <c r="R366" t="str">
        <f>IFERROR(__xludf.DUMMYFUNCTION("""COMPUTED_VALUE"""),"")</f>
        <v/>
      </c>
      <c r="S366" t="str">
        <f>IFERROR(__xludf.DUMMYFUNCTION("""COMPUTED_VALUE"""),"")</f>
        <v/>
      </c>
      <c r="T366" t="str">
        <f>IFERROR(__xludf.DUMMYFUNCTION("""COMPUTED_VALUE"""),"")</f>
        <v/>
      </c>
      <c r="U366" t="str">
        <f>IFERROR(__xludf.DUMMYFUNCTION("""COMPUTED_VALUE"""),"")</f>
        <v/>
      </c>
      <c r="V366" t="str">
        <f>IFERROR(__xludf.DUMMYFUNCTION("""COMPUTED_VALUE"""),"")</f>
        <v/>
      </c>
      <c r="W366" t="str">
        <f>IFERROR(__xludf.DUMMYFUNCTION("""COMPUTED_VALUE"""),"")</f>
        <v/>
      </c>
      <c r="X366" t="str">
        <f>IFERROR(__xludf.DUMMYFUNCTION("""COMPUTED_VALUE"""),"")</f>
        <v/>
      </c>
      <c r="Y366" t="str">
        <f>IFERROR(__xludf.DUMMYFUNCTION("""COMPUTED_VALUE"""),"")</f>
        <v/>
      </c>
      <c r="Z366" t="str">
        <f>IFERROR(__xludf.DUMMYFUNCTION("""COMPUTED_VALUE"""),"")</f>
        <v/>
      </c>
      <c r="AA366" t="str">
        <f>IFERROR(__xludf.DUMMYFUNCTION("""COMPUTED_VALUE"""),"")</f>
        <v/>
      </c>
      <c r="AB366" t="str">
        <f>IFERROR(__xludf.DUMMYFUNCTION("""COMPUTED_VALUE"""),"")</f>
        <v/>
      </c>
      <c r="AC366" t="str">
        <f>IFERROR(__xludf.DUMMYFUNCTION("""COMPUTED_VALUE"""),"")</f>
        <v/>
      </c>
      <c r="AD366" t="str">
        <f>IFERROR(__xludf.DUMMYFUNCTION("""COMPUTED_VALUE"""),"")</f>
        <v/>
      </c>
      <c r="AE366" t="str">
        <f>IFERROR(__xludf.DUMMYFUNCTION("""COMPUTED_VALUE"""),"")</f>
        <v/>
      </c>
      <c r="AF366" t="str">
        <f>IFERROR(__xludf.DUMMYFUNCTION("""COMPUTED_VALUE"""),"")</f>
        <v/>
      </c>
      <c r="AG366" t="str">
        <f>IFERROR(__xludf.DUMMYFUNCTION("""COMPUTED_VALUE"""),"")</f>
        <v/>
      </c>
    </row>
    <row r="367">
      <c r="A367" t="str">
        <f>IFERROR(__xludf.DUMMYFUNCTION("""COMPUTED_VALUE"""),"")</f>
        <v/>
      </c>
      <c r="B367" t="str">
        <f>IFERROR(__xludf.DUMMYFUNCTION("""COMPUTED_VALUE"""),"")</f>
        <v/>
      </c>
      <c r="C367" t="str">
        <f>IFERROR(__xludf.DUMMYFUNCTION("""COMPUTED_VALUE"""),"")</f>
        <v/>
      </c>
      <c r="D367" t="str">
        <f>IFERROR(__xludf.DUMMYFUNCTION("""COMPUTED_VALUE"""),"")</f>
        <v/>
      </c>
      <c r="E367" t="str">
        <f>IFERROR(__xludf.DUMMYFUNCTION("""COMPUTED_VALUE"""),"")</f>
        <v/>
      </c>
      <c r="F367" t="str">
        <f>IFERROR(__xludf.DUMMYFUNCTION("""COMPUTED_VALUE"""),"")</f>
        <v/>
      </c>
      <c r="G367" t="str">
        <f>IFERROR(__xludf.DUMMYFUNCTION("""COMPUTED_VALUE"""),"")</f>
        <v/>
      </c>
      <c r="H367" t="str">
        <f>IFERROR(__xludf.DUMMYFUNCTION("""COMPUTED_VALUE"""),"")</f>
        <v/>
      </c>
      <c r="I367" t="str">
        <f>IFERROR(__xludf.DUMMYFUNCTION("""COMPUTED_VALUE"""),"")</f>
        <v/>
      </c>
      <c r="J367" t="str">
        <f>IFERROR(__xludf.DUMMYFUNCTION("""COMPUTED_VALUE"""),"")</f>
        <v/>
      </c>
      <c r="K367" t="str">
        <f>IFERROR(__xludf.DUMMYFUNCTION("""COMPUTED_VALUE"""),"")</f>
        <v/>
      </c>
      <c r="L367" s="61" t="str">
        <f>IFERROR(__xludf.DUMMYFUNCTION("""COMPUTED_VALUE"""),"")</f>
        <v/>
      </c>
      <c r="M367" s="61" t="str">
        <f>IFERROR(__xludf.DUMMYFUNCTION("""COMPUTED_VALUE"""),"")</f>
        <v/>
      </c>
      <c r="N367" t="str">
        <f>IFERROR(__xludf.DUMMYFUNCTION("""COMPUTED_VALUE"""),"")</f>
        <v/>
      </c>
      <c r="O367" t="str">
        <f>IFERROR(__xludf.DUMMYFUNCTION("""COMPUTED_VALUE"""),"")</f>
        <v/>
      </c>
      <c r="P367" t="str">
        <f>IFERROR(__xludf.DUMMYFUNCTION("""COMPUTED_VALUE"""),"")</f>
        <v/>
      </c>
      <c r="Q367" t="str">
        <f>IFERROR(__xludf.DUMMYFUNCTION("""COMPUTED_VALUE"""),"")</f>
        <v/>
      </c>
      <c r="R367" t="str">
        <f>IFERROR(__xludf.DUMMYFUNCTION("""COMPUTED_VALUE"""),"")</f>
        <v/>
      </c>
      <c r="S367" t="str">
        <f>IFERROR(__xludf.DUMMYFUNCTION("""COMPUTED_VALUE"""),"")</f>
        <v/>
      </c>
      <c r="T367" t="str">
        <f>IFERROR(__xludf.DUMMYFUNCTION("""COMPUTED_VALUE"""),"")</f>
        <v/>
      </c>
      <c r="U367" t="str">
        <f>IFERROR(__xludf.DUMMYFUNCTION("""COMPUTED_VALUE"""),"")</f>
        <v/>
      </c>
      <c r="V367" t="str">
        <f>IFERROR(__xludf.DUMMYFUNCTION("""COMPUTED_VALUE"""),"")</f>
        <v/>
      </c>
      <c r="W367" t="str">
        <f>IFERROR(__xludf.DUMMYFUNCTION("""COMPUTED_VALUE"""),"")</f>
        <v/>
      </c>
      <c r="X367" t="str">
        <f>IFERROR(__xludf.DUMMYFUNCTION("""COMPUTED_VALUE"""),"")</f>
        <v/>
      </c>
      <c r="Y367" t="str">
        <f>IFERROR(__xludf.DUMMYFUNCTION("""COMPUTED_VALUE"""),"")</f>
        <v/>
      </c>
      <c r="Z367" t="str">
        <f>IFERROR(__xludf.DUMMYFUNCTION("""COMPUTED_VALUE"""),"")</f>
        <v/>
      </c>
      <c r="AA367" t="str">
        <f>IFERROR(__xludf.DUMMYFUNCTION("""COMPUTED_VALUE"""),"")</f>
        <v/>
      </c>
      <c r="AB367" t="str">
        <f>IFERROR(__xludf.DUMMYFUNCTION("""COMPUTED_VALUE"""),"")</f>
        <v/>
      </c>
      <c r="AC367" t="str">
        <f>IFERROR(__xludf.DUMMYFUNCTION("""COMPUTED_VALUE"""),"")</f>
        <v/>
      </c>
      <c r="AD367" t="str">
        <f>IFERROR(__xludf.DUMMYFUNCTION("""COMPUTED_VALUE"""),"")</f>
        <v/>
      </c>
      <c r="AE367" t="str">
        <f>IFERROR(__xludf.DUMMYFUNCTION("""COMPUTED_VALUE"""),"")</f>
        <v/>
      </c>
      <c r="AF367" t="str">
        <f>IFERROR(__xludf.DUMMYFUNCTION("""COMPUTED_VALUE"""),"")</f>
        <v/>
      </c>
      <c r="AG367" t="str">
        <f>IFERROR(__xludf.DUMMYFUNCTION("""COMPUTED_VALUE"""),"")</f>
        <v/>
      </c>
    </row>
    <row r="368">
      <c r="A368" t="str">
        <f>IFERROR(__xludf.DUMMYFUNCTION("""COMPUTED_VALUE"""),"")</f>
        <v/>
      </c>
      <c r="B368" t="str">
        <f>IFERROR(__xludf.DUMMYFUNCTION("""COMPUTED_VALUE"""),"")</f>
        <v/>
      </c>
      <c r="C368" t="str">
        <f>IFERROR(__xludf.DUMMYFUNCTION("""COMPUTED_VALUE"""),"")</f>
        <v/>
      </c>
      <c r="D368" t="str">
        <f>IFERROR(__xludf.DUMMYFUNCTION("""COMPUTED_VALUE"""),"")</f>
        <v/>
      </c>
      <c r="E368" t="str">
        <f>IFERROR(__xludf.DUMMYFUNCTION("""COMPUTED_VALUE"""),"")</f>
        <v/>
      </c>
      <c r="F368" t="str">
        <f>IFERROR(__xludf.DUMMYFUNCTION("""COMPUTED_VALUE"""),"")</f>
        <v/>
      </c>
      <c r="G368" t="str">
        <f>IFERROR(__xludf.DUMMYFUNCTION("""COMPUTED_VALUE"""),"")</f>
        <v/>
      </c>
      <c r="H368" t="str">
        <f>IFERROR(__xludf.DUMMYFUNCTION("""COMPUTED_VALUE"""),"")</f>
        <v/>
      </c>
      <c r="I368" t="str">
        <f>IFERROR(__xludf.DUMMYFUNCTION("""COMPUTED_VALUE"""),"")</f>
        <v/>
      </c>
      <c r="J368" t="str">
        <f>IFERROR(__xludf.DUMMYFUNCTION("""COMPUTED_VALUE"""),"")</f>
        <v/>
      </c>
      <c r="K368" t="str">
        <f>IFERROR(__xludf.DUMMYFUNCTION("""COMPUTED_VALUE"""),"")</f>
        <v/>
      </c>
      <c r="L368" s="61" t="str">
        <f>IFERROR(__xludf.DUMMYFUNCTION("""COMPUTED_VALUE"""),"")</f>
        <v/>
      </c>
      <c r="M368" s="61" t="str">
        <f>IFERROR(__xludf.DUMMYFUNCTION("""COMPUTED_VALUE"""),"")</f>
        <v/>
      </c>
      <c r="N368" t="str">
        <f>IFERROR(__xludf.DUMMYFUNCTION("""COMPUTED_VALUE"""),"")</f>
        <v/>
      </c>
      <c r="O368" t="str">
        <f>IFERROR(__xludf.DUMMYFUNCTION("""COMPUTED_VALUE"""),"")</f>
        <v/>
      </c>
      <c r="P368" t="str">
        <f>IFERROR(__xludf.DUMMYFUNCTION("""COMPUTED_VALUE"""),"")</f>
        <v/>
      </c>
      <c r="Q368" t="str">
        <f>IFERROR(__xludf.DUMMYFUNCTION("""COMPUTED_VALUE"""),"")</f>
        <v/>
      </c>
      <c r="R368" t="str">
        <f>IFERROR(__xludf.DUMMYFUNCTION("""COMPUTED_VALUE"""),"")</f>
        <v/>
      </c>
      <c r="S368" t="str">
        <f>IFERROR(__xludf.DUMMYFUNCTION("""COMPUTED_VALUE"""),"")</f>
        <v/>
      </c>
      <c r="T368" t="str">
        <f>IFERROR(__xludf.DUMMYFUNCTION("""COMPUTED_VALUE"""),"")</f>
        <v/>
      </c>
      <c r="U368" t="str">
        <f>IFERROR(__xludf.DUMMYFUNCTION("""COMPUTED_VALUE"""),"")</f>
        <v/>
      </c>
      <c r="V368" t="str">
        <f>IFERROR(__xludf.DUMMYFUNCTION("""COMPUTED_VALUE"""),"")</f>
        <v/>
      </c>
      <c r="W368" t="str">
        <f>IFERROR(__xludf.DUMMYFUNCTION("""COMPUTED_VALUE"""),"")</f>
        <v/>
      </c>
      <c r="X368" t="str">
        <f>IFERROR(__xludf.DUMMYFUNCTION("""COMPUTED_VALUE"""),"")</f>
        <v/>
      </c>
      <c r="Y368" t="str">
        <f>IFERROR(__xludf.DUMMYFUNCTION("""COMPUTED_VALUE"""),"")</f>
        <v/>
      </c>
      <c r="Z368" t="str">
        <f>IFERROR(__xludf.DUMMYFUNCTION("""COMPUTED_VALUE"""),"")</f>
        <v/>
      </c>
      <c r="AA368" t="str">
        <f>IFERROR(__xludf.DUMMYFUNCTION("""COMPUTED_VALUE"""),"")</f>
        <v/>
      </c>
      <c r="AB368" t="str">
        <f>IFERROR(__xludf.DUMMYFUNCTION("""COMPUTED_VALUE"""),"")</f>
        <v/>
      </c>
      <c r="AC368" t="str">
        <f>IFERROR(__xludf.DUMMYFUNCTION("""COMPUTED_VALUE"""),"")</f>
        <v/>
      </c>
      <c r="AD368" t="str">
        <f>IFERROR(__xludf.DUMMYFUNCTION("""COMPUTED_VALUE"""),"")</f>
        <v/>
      </c>
      <c r="AE368" t="str">
        <f>IFERROR(__xludf.DUMMYFUNCTION("""COMPUTED_VALUE"""),"")</f>
        <v/>
      </c>
      <c r="AF368" t="str">
        <f>IFERROR(__xludf.DUMMYFUNCTION("""COMPUTED_VALUE"""),"")</f>
        <v/>
      </c>
      <c r="AG368" t="str">
        <f>IFERROR(__xludf.DUMMYFUNCTION("""COMPUTED_VALUE"""),"")</f>
        <v/>
      </c>
    </row>
    <row r="369">
      <c r="A369" t="str">
        <f>IFERROR(__xludf.DUMMYFUNCTION("""COMPUTED_VALUE"""),"")</f>
        <v/>
      </c>
      <c r="B369" t="str">
        <f>IFERROR(__xludf.DUMMYFUNCTION("""COMPUTED_VALUE"""),"")</f>
        <v/>
      </c>
      <c r="C369" t="str">
        <f>IFERROR(__xludf.DUMMYFUNCTION("""COMPUTED_VALUE"""),"")</f>
        <v/>
      </c>
      <c r="D369" t="str">
        <f>IFERROR(__xludf.DUMMYFUNCTION("""COMPUTED_VALUE"""),"")</f>
        <v/>
      </c>
      <c r="E369" t="str">
        <f>IFERROR(__xludf.DUMMYFUNCTION("""COMPUTED_VALUE"""),"")</f>
        <v/>
      </c>
      <c r="F369" t="str">
        <f>IFERROR(__xludf.DUMMYFUNCTION("""COMPUTED_VALUE"""),"")</f>
        <v/>
      </c>
      <c r="G369" t="str">
        <f>IFERROR(__xludf.DUMMYFUNCTION("""COMPUTED_VALUE"""),"")</f>
        <v/>
      </c>
      <c r="H369" t="str">
        <f>IFERROR(__xludf.DUMMYFUNCTION("""COMPUTED_VALUE"""),"")</f>
        <v/>
      </c>
      <c r="I369" t="str">
        <f>IFERROR(__xludf.DUMMYFUNCTION("""COMPUTED_VALUE"""),"")</f>
        <v/>
      </c>
      <c r="J369" t="str">
        <f>IFERROR(__xludf.DUMMYFUNCTION("""COMPUTED_VALUE"""),"")</f>
        <v/>
      </c>
      <c r="K369" t="str">
        <f>IFERROR(__xludf.DUMMYFUNCTION("""COMPUTED_VALUE"""),"")</f>
        <v/>
      </c>
      <c r="L369" s="61" t="str">
        <f>IFERROR(__xludf.DUMMYFUNCTION("""COMPUTED_VALUE"""),"")</f>
        <v/>
      </c>
      <c r="M369" s="61" t="str">
        <f>IFERROR(__xludf.DUMMYFUNCTION("""COMPUTED_VALUE"""),"")</f>
        <v/>
      </c>
      <c r="N369" t="str">
        <f>IFERROR(__xludf.DUMMYFUNCTION("""COMPUTED_VALUE"""),"")</f>
        <v/>
      </c>
      <c r="O369" t="str">
        <f>IFERROR(__xludf.DUMMYFUNCTION("""COMPUTED_VALUE"""),"")</f>
        <v/>
      </c>
      <c r="P369" t="str">
        <f>IFERROR(__xludf.DUMMYFUNCTION("""COMPUTED_VALUE"""),"")</f>
        <v/>
      </c>
      <c r="Q369" t="str">
        <f>IFERROR(__xludf.DUMMYFUNCTION("""COMPUTED_VALUE"""),"")</f>
        <v/>
      </c>
      <c r="R369" t="str">
        <f>IFERROR(__xludf.DUMMYFUNCTION("""COMPUTED_VALUE"""),"")</f>
        <v/>
      </c>
      <c r="S369" t="str">
        <f>IFERROR(__xludf.DUMMYFUNCTION("""COMPUTED_VALUE"""),"")</f>
        <v/>
      </c>
      <c r="T369" t="str">
        <f>IFERROR(__xludf.DUMMYFUNCTION("""COMPUTED_VALUE"""),"")</f>
        <v/>
      </c>
      <c r="U369" t="str">
        <f>IFERROR(__xludf.DUMMYFUNCTION("""COMPUTED_VALUE"""),"")</f>
        <v/>
      </c>
      <c r="V369" t="str">
        <f>IFERROR(__xludf.DUMMYFUNCTION("""COMPUTED_VALUE"""),"")</f>
        <v/>
      </c>
      <c r="W369" t="str">
        <f>IFERROR(__xludf.DUMMYFUNCTION("""COMPUTED_VALUE"""),"")</f>
        <v/>
      </c>
      <c r="X369" t="str">
        <f>IFERROR(__xludf.DUMMYFUNCTION("""COMPUTED_VALUE"""),"")</f>
        <v/>
      </c>
      <c r="Y369" t="str">
        <f>IFERROR(__xludf.DUMMYFUNCTION("""COMPUTED_VALUE"""),"")</f>
        <v/>
      </c>
      <c r="Z369" t="str">
        <f>IFERROR(__xludf.DUMMYFUNCTION("""COMPUTED_VALUE"""),"")</f>
        <v/>
      </c>
      <c r="AA369" t="str">
        <f>IFERROR(__xludf.DUMMYFUNCTION("""COMPUTED_VALUE"""),"")</f>
        <v/>
      </c>
      <c r="AB369" t="str">
        <f>IFERROR(__xludf.DUMMYFUNCTION("""COMPUTED_VALUE"""),"")</f>
        <v/>
      </c>
      <c r="AC369" t="str">
        <f>IFERROR(__xludf.DUMMYFUNCTION("""COMPUTED_VALUE"""),"")</f>
        <v/>
      </c>
      <c r="AD369" t="str">
        <f>IFERROR(__xludf.DUMMYFUNCTION("""COMPUTED_VALUE"""),"")</f>
        <v/>
      </c>
      <c r="AE369" t="str">
        <f>IFERROR(__xludf.DUMMYFUNCTION("""COMPUTED_VALUE"""),"")</f>
        <v/>
      </c>
      <c r="AF369" t="str">
        <f>IFERROR(__xludf.DUMMYFUNCTION("""COMPUTED_VALUE"""),"")</f>
        <v/>
      </c>
      <c r="AG369" t="str">
        <f>IFERROR(__xludf.DUMMYFUNCTION("""COMPUTED_VALUE"""),"")</f>
        <v/>
      </c>
    </row>
    <row r="370">
      <c r="A370" t="str">
        <f>IFERROR(__xludf.DUMMYFUNCTION("""COMPUTED_VALUE"""),"")</f>
        <v/>
      </c>
      <c r="B370" t="str">
        <f>IFERROR(__xludf.DUMMYFUNCTION("""COMPUTED_VALUE"""),"")</f>
        <v/>
      </c>
      <c r="C370" t="str">
        <f>IFERROR(__xludf.DUMMYFUNCTION("""COMPUTED_VALUE"""),"")</f>
        <v/>
      </c>
      <c r="D370" t="str">
        <f>IFERROR(__xludf.DUMMYFUNCTION("""COMPUTED_VALUE"""),"")</f>
        <v/>
      </c>
      <c r="E370" t="str">
        <f>IFERROR(__xludf.DUMMYFUNCTION("""COMPUTED_VALUE"""),"")</f>
        <v/>
      </c>
      <c r="F370" t="str">
        <f>IFERROR(__xludf.DUMMYFUNCTION("""COMPUTED_VALUE"""),"")</f>
        <v/>
      </c>
      <c r="G370" t="str">
        <f>IFERROR(__xludf.DUMMYFUNCTION("""COMPUTED_VALUE"""),"")</f>
        <v/>
      </c>
      <c r="H370" t="str">
        <f>IFERROR(__xludf.DUMMYFUNCTION("""COMPUTED_VALUE"""),"")</f>
        <v/>
      </c>
      <c r="I370" t="str">
        <f>IFERROR(__xludf.DUMMYFUNCTION("""COMPUTED_VALUE"""),"")</f>
        <v/>
      </c>
      <c r="J370" t="str">
        <f>IFERROR(__xludf.DUMMYFUNCTION("""COMPUTED_VALUE"""),"")</f>
        <v/>
      </c>
      <c r="K370" t="str">
        <f>IFERROR(__xludf.DUMMYFUNCTION("""COMPUTED_VALUE"""),"")</f>
        <v/>
      </c>
      <c r="L370" s="61" t="str">
        <f>IFERROR(__xludf.DUMMYFUNCTION("""COMPUTED_VALUE"""),"")</f>
        <v/>
      </c>
      <c r="M370" s="61" t="str">
        <f>IFERROR(__xludf.DUMMYFUNCTION("""COMPUTED_VALUE"""),"")</f>
        <v/>
      </c>
      <c r="N370" t="str">
        <f>IFERROR(__xludf.DUMMYFUNCTION("""COMPUTED_VALUE"""),"")</f>
        <v/>
      </c>
      <c r="O370" t="str">
        <f>IFERROR(__xludf.DUMMYFUNCTION("""COMPUTED_VALUE"""),"")</f>
        <v/>
      </c>
      <c r="P370" t="str">
        <f>IFERROR(__xludf.DUMMYFUNCTION("""COMPUTED_VALUE"""),"")</f>
        <v/>
      </c>
      <c r="Q370" t="str">
        <f>IFERROR(__xludf.DUMMYFUNCTION("""COMPUTED_VALUE"""),"")</f>
        <v/>
      </c>
      <c r="R370" t="str">
        <f>IFERROR(__xludf.DUMMYFUNCTION("""COMPUTED_VALUE"""),"")</f>
        <v/>
      </c>
      <c r="S370" t="str">
        <f>IFERROR(__xludf.DUMMYFUNCTION("""COMPUTED_VALUE"""),"")</f>
        <v/>
      </c>
      <c r="T370" t="str">
        <f>IFERROR(__xludf.DUMMYFUNCTION("""COMPUTED_VALUE"""),"")</f>
        <v/>
      </c>
      <c r="U370" t="str">
        <f>IFERROR(__xludf.DUMMYFUNCTION("""COMPUTED_VALUE"""),"")</f>
        <v/>
      </c>
      <c r="V370" t="str">
        <f>IFERROR(__xludf.DUMMYFUNCTION("""COMPUTED_VALUE"""),"")</f>
        <v/>
      </c>
      <c r="W370" t="str">
        <f>IFERROR(__xludf.DUMMYFUNCTION("""COMPUTED_VALUE"""),"")</f>
        <v/>
      </c>
      <c r="X370" t="str">
        <f>IFERROR(__xludf.DUMMYFUNCTION("""COMPUTED_VALUE"""),"")</f>
        <v/>
      </c>
      <c r="Y370" t="str">
        <f>IFERROR(__xludf.DUMMYFUNCTION("""COMPUTED_VALUE"""),"")</f>
        <v/>
      </c>
      <c r="Z370" t="str">
        <f>IFERROR(__xludf.DUMMYFUNCTION("""COMPUTED_VALUE"""),"")</f>
        <v/>
      </c>
      <c r="AA370" t="str">
        <f>IFERROR(__xludf.DUMMYFUNCTION("""COMPUTED_VALUE"""),"")</f>
        <v/>
      </c>
      <c r="AB370" t="str">
        <f>IFERROR(__xludf.DUMMYFUNCTION("""COMPUTED_VALUE"""),"")</f>
        <v/>
      </c>
      <c r="AC370" t="str">
        <f>IFERROR(__xludf.DUMMYFUNCTION("""COMPUTED_VALUE"""),"")</f>
        <v/>
      </c>
      <c r="AD370" t="str">
        <f>IFERROR(__xludf.DUMMYFUNCTION("""COMPUTED_VALUE"""),"")</f>
        <v/>
      </c>
      <c r="AE370" t="str">
        <f>IFERROR(__xludf.DUMMYFUNCTION("""COMPUTED_VALUE"""),"")</f>
        <v/>
      </c>
      <c r="AF370" t="str">
        <f>IFERROR(__xludf.DUMMYFUNCTION("""COMPUTED_VALUE"""),"")</f>
        <v/>
      </c>
      <c r="AG370" t="str">
        <f>IFERROR(__xludf.DUMMYFUNCTION("""COMPUTED_VALUE"""),"")</f>
        <v/>
      </c>
    </row>
    <row r="371">
      <c r="A371" t="str">
        <f>IFERROR(__xludf.DUMMYFUNCTION("""COMPUTED_VALUE"""),"")</f>
        <v/>
      </c>
      <c r="B371" t="str">
        <f>IFERROR(__xludf.DUMMYFUNCTION("""COMPUTED_VALUE"""),"")</f>
        <v/>
      </c>
      <c r="C371" t="str">
        <f>IFERROR(__xludf.DUMMYFUNCTION("""COMPUTED_VALUE"""),"")</f>
        <v/>
      </c>
      <c r="D371" t="str">
        <f>IFERROR(__xludf.DUMMYFUNCTION("""COMPUTED_VALUE"""),"")</f>
        <v/>
      </c>
      <c r="E371" t="str">
        <f>IFERROR(__xludf.DUMMYFUNCTION("""COMPUTED_VALUE"""),"")</f>
        <v/>
      </c>
      <c r="F371" t="str">
        <f>IFERROR(__xludf.DUMMYFUNCTION("""COMPUTED_VALUE"""),"")</f>
        <v/>
      </c>
      <c r="G371" t="str">
        <f>IFERROR(__xludf.DUMMYFUNCTION("""COMPUTED_VALUE"""),"")</f>
        <v/>
      </c>
      <c r="H371" t="str">
        <f>IFERROR(__xludf.DUMMYFUNCTION("""COMPUTED_VALUE"""),"")</f>
        <v/>
      </c>
      <c r="I371" t="str">
        <f>IFERROR(__xludf.DUMMYFUNCTION("""COMPUTED_VALUE"""),"")</f>
        <v/>
      </c>
      <c r="J371" t="str">
        <f>IFERROR(__xludf.DUMMYFUNCTION("""COMPUTED_VALUE"""),"")</f>
        <v/>
      </c>
      <c r="K371" t="str">
        <f>IFERROR(__xludf.DUMMYFUNCTION("""COMPUTED_VALUE"""),"")</f>
        <v/>
      </c>
      <c r="L371" s="61" t="str">
        <f>IFERROR(__xludf.DUMMYFUNCTION("""COMPUTED_VALUE"""),"")</f>
        <v/>
      </c>
      <c r="M371" s="61" t="str">
        <f>IFERROR(__xludf.DUMMYFUNCTION("""COMPUTED_VALUE"""),"")</f>
        <v/>
      </c>
      <c r="N371" t="str">
        <f>IFERROR(__xludf.DUMMYFUNCTION("""COMPUTED_VALUE"""),"")</f>
        <v/>
      </c>
      <c r="O371" t="str">
        <f>IFERROR(__xludf.DUMMYFUNCTION("""COMPUTED_VALUE"""),"")</f>
        <v/>
      </c>
      <c r="P371" t="str">
        <f>IFERROR(__xludf.DUMMYFUNCTION("""COMPUTED_VALUE"""),"")</f>
        <v/>
      </c>
      <c r="Q371" t="str">
        <f>IFERROR(__xludf.DUMMYFUNCTION("""COMPUTED_VALUE"""),"")</f>
        <v/>
      </c>
      <c r="R371" t="str">
        <f>IFERROR(__xludf.DUMMYFUNCTION("""COMPUTED_VALUE"""),"")</f>
        <v/>
      </c>
      <c r="S371" t="str">
        <f>IFERROR(__xludf.DUMMYFUNCTION("""COMPUTED_VALUE"""),"")</f>
        <v/>
      </c>
      <c r="T371" t="str">
        <f>IFERROR(__xludf.DUMMYFUNCTION("""COMPUTED_VALUE"""),"")</f>
        <v/>
      </c>
      <c r="U371" t="str">
        <f>IFERROR(__xludf.DUMMYFUNCTION("""COMPUTED_VALUE"""),"")</f>
        <v/>
      </c>
      <c r="V371" t="str">
        <f>IFERROR(__xludf.DUMMYFUNCTION("""COMPUTED_VALUE"""),"")</f>
        <v/>
      </c>
      <c r="W371" t="str">
        <f>IFERROR(__xludf.DUMMYFUNCTION("""COMPUTED_VALUE"""),"")</f>
        <v/>
      </c>
      <c r="X371" t="str">
        <f>IFERROR(__xludf.DUMMYFUNCTION("""COMPUTED_VALUE"""),"")</f>
        <v/>
      </c>
      <c r="Y371" t="str">
        <f>IFERROR(__xludf.DUMMYFUNCTION("""COMPUTED_VALUE"""),"")</f>
        <v/>
      </c>
      <c r="Z371" t="str">
        <f>IFERROR(__xludf.DUMMYFUNCTION("""COMPUTED_VALUE"""),"")</f>
        <v/>
      </c>
      <c r="AA371" t="str">
        <f>IFERROR(__xludf.DUMMYFUNCTION("""COMPUTED_VALUE"""),"")</f>
        <v/>
      </c>
      <c r="AB371" t="str">
        <f>IFERROR(__xludf.DUMMYFUNCTION("""COMPUTED_VALUE"""),"")</f>
        <v/>
      </c>
      <c r="AC371" t="str">
        <f>IFERROR(__xludf.DUMMYFUNCTION("""COMPUTED_VALUE"""),"")</f>
        <v/>
      </c>
      <c r="AD371" t="str">
        <f>IFERROR(__xludf.DUMMYFUNCTION("""COMPUTED_VALUE"""),"")</f>
        <v/>
      </c>
      <c r="AE371" t="str">
        <f>IFERROR(__xludf.DUMMYFUNCTION("""COMPUTED_VALUE"""),"")</f>
        <v/>
      </c>
      <c r="AF371" t="str">
        <f>IFERROR(__xludf.DUMMYFUNCTION("""COMPUTED_VALUE"""),"")</f>
        <v/>
      </c>
      <c r="AG371" t="str">
        <f>IFERROR(__xludf.DUMMYFUNCTION("""COMPUTED_VALUE"""),"")</f>
        <v/>
      </c>
    </row>
    <row r="372">
      <c r="A372" t="str">
        <f>IFERROR(__xludf.DUMMYFUNCTION("""COMPUTED_VALUE"""),"")</f>
        <v/>
      </c>
      <c r="B372" t="str">
        <f>IFERROR(__xludf.DUMMYFUNCTION("""COMPUTED_VALUE"""),"")</f>
        <v/>
      </c>
      <c r="C372" t="str">
        <f>IFERROR(__xludf.DUMMYFUNCTION("""COMPUTED_VALUE"""),"")</f>
        <v/>
      </c>
      <c r="D372" t="str">
        <f>IFERROR(__xludf.DUMMYFUNCTION("""COMPUTED_VALUE"""),"")</f>
        <v/>
      </c>
      <c r="E372" t="str">
        <f>IFERROR(__xludf.DUMMYFUNCTION("""COMPUTED_VALUE"""),"")</f>
        <v/>
      </c>
      <c r="F372" t="str">
        <f>IFERROR(__xludf.DUMMYFUNCTION("""COMPUTED_VALUE"""),"")</f>
        <v/>
      </c>
      <c r="G372" t="str">
        <f>IFERROR(__xludf.DUMMYFUNCTION("""COMPUTED_VALUE"""),"")</f>
        <v/>
      </c>
      <c r="H372" t="str">
        <f>IFERROR(__xludf.DUMMYFUNCTION("""COMPUTED_VALUE"""),"")</f>
        <v/>
      </c>
      <c r="I372" t="str">
        <f>IFERROR(__xludf.DUMMYFUNCTION("""COMPUTED_VALUE"""),"")</f>
        <v/>
      </c>
      <c r="J372" t="str">
        <f>IFERROR(__xludf.DUMMYFUNCTION("""COMPUTED_VALUE"""),"")</f>
        <v/>
      </c>
      <c r="K372" t="str">
        <f>IFERROR(__xludf.DUMMYFUNCTION("""COMPUTED_VALUE"""),"")</f>
        <v/>
      </c>
      <c r="L372" s="61" t="str">
        <f>IFERROR(__xludf.DUMMYFUNCTION("""COMPUTED_VALUE"""),"")</f>
        <v/>
      </c>
      <c r="M372" s="61" t="str">
        <f>IFERROR(__xludf.DUMMYFUNCTION("""COMPUTED_VALUE"""),"")</f>
        <v/>
      </c>
      <c r="N372" t="str">
        <f>IFERROR(__xludf.DUMMYFUNCTION("""COMPUTED_VALUE"""),"")</f>
        <v/>
      </c>
      <c r="O372" t="str">
        <f>IFERROR(__xludf.DUMMYFUNCTION("""COMPUTED_VALUE"""),"")</f>
        <v/>
      </c>
      <c r="P372" t="str">
        <f>IFERROR(__xludf.DUMMYFUNCTION("""COMPUTED_VALUE"""),"")</f>
        <v/>
      </c>
      <c r="Q372" t="str">
        <f>IFERROR(__xludf.DUMMYFUNCTION("""COMPUTED_VALUE"""),"")</f>
        <v/>
      </c>
      <c r="R372" t="str">
        <f>IFERROR(__xludf.DUMMYFUNCTION("""COMPUTED_VALUE"""),"")</f>
        <v/>
      </c>
      <c r="S372" t="str">
        <f>IFERROR(__xludf.DUMMYFUNCTION("""COMPUTED_VALUE"""),"")</f>
        <v/>
      </c>
      <c r="T372" t="str">
        <f>IFERROR(__xludf.DUMMYFUNCTION("""COMPUTED_VALUE"""),"")</f>
        <v/>
      </c>
      <c r="U372" t="str">
        <f>IFERROR(__xludf.DUMMYFUNCTION("""COMPUTED_VALUE"""),"")</f>
        <v/>
      </c>
      <c r="V372" t="str">
        <f>IFERROR(__xludf.DUMMYFUNCTION("""COMPUTED_VALUE"""),"")</f>
        <v/>
      </c>
      <c r="W372" t="str">
        <f>IFERROR(__xludf.DUMMYFUNCTION("""COMPUTED_VALUE"""),"")</f>
        <v/>
      </c>
      <c r="X372" t="str">
        <f>IFERROR(__xludf.DUMMYFUNCTION("""COMPUTED_VALUE"""),"")</f>
        <v/>
      </c>
      <c r="Y372" t="str">
        <f>IFERROR(__xludf.DUMMYFUNCTION("""COMPUTED_VALUE"""),"")</f>
        <v/>
      </c>
      <c r="Z372" t="str">
        <f>IFERROR(__xludf.DUMMYFUNCTION("""COMPUTED_VALUE"""),"")</f>
        <v/>
      </c>
      <c r="AA372" t="str">
        <f>IFERROR(__xludf.DUMMYFUNCTION("""COMPUTED_VALUE"""),"")</f>
        <v/>
      </c>
      <c r="AB372" t="str">
        <f>IFERROR(__xludf.DUMMYFUNCTION("""COMPUTED_VALUE"""),"")</f>
        <v/>
      </c>
      <c r="AC372" t="str">
        <f>IFERROR(__xludf.DUMMYFUNCTION("""COMPUTED_VALUE"""),"")</f>
        <v/>
      </c>
      <c r="AD372" t="str">
        <f>IFERROR(__xludf.DUMMYFUNCTION("""COMPUTED_VALUE"""),"")</f>
        <v/>
      </c>
      <c r="AE372" t="str">
        <f>IFERROR(__xludf.DUMMYFUNCTION("""COMPUTED_VALUE"""),"")</f>
        <v/>
      </c>
      <c r="AF372" t="str">
        <f>IFERROR(__xludf.DUMMYFUNCTION("""COMPUTED_VALUE"""),"")</f>
        <v/>
      </c>
      <c r="AG372" t="str">
        <f>IFERROR(__xludf.DUMMYFUNCTION("""COMPUTED_VALUE"""),"")</f>
        <v/>
      </c>
    </row>
    <row r="373">
      <c r="A373" t="str">
        <f>IFERROR(__xludf.DUMMYFUNCTION("""COMPUTED_VALUE"""),"")</f>
        <v/>
      </c>
      <c r="B373" t="str">
        <f>IFERROR(__xludf.DUMMYFUNCTION("""COMPUTED_VALUE"""),"")</f>
        <v/>
      </c>
      <c r="C373" t="str">
        <f>IFERROR(__xludf.DUMMYFUNCTION("""COMPUTED_VALUE"""),"")</f>
        <v/>
      </c>
      <c r="D373" t="str">
        <f>IFERROR(__xludf.DUMMYFUNCTION("""COMPUTED_VALUE"""),"")</f>
        <v/>
      </c>
      <c r="E373" t="str">
        <f>IFERROR(__xludf.DUMMYFUNCTION("""COMPUTED_VALUE"""),"")</f>
        <v/>
      </c>
      <c r="F373" t="str">
        <f>IFERROR(__xludf.DUMMYFUNCTION("""COMPUTED_VALUE"""),"")</f>
        <v/>
      </c>
      <c r="G373" t="str">
        <f>IFERROR(__xludf.DUMMYFUNCTION("""COMPUTED_VALUE"""),"")</f>
        <v/>
      </c>
      <c r="H373" t="str">
        <f>IFERROR(__xludf.DUMMYFUNCTION("""COMPUTED_VALUE"""),"")</f>
        <v/>
      </c>
      <c r="I373" t="str">
        <f>IFERROR(__xludf.DUMMYFUNCTION("""COMPUTED_VALUE"""),"")</f>
        <v/>
      </c>
      <c r="J373" t="str">
        <f>IFERROR(__xludf.DUMMYFUNCTION("""COMPUTED_VALUE"""),"")</f>
        <v/>
      </c>
      <c r="K373" t="str">
        <f>IFERROR(__xludf.DUMMYFUNCTION("""COMPUTED_VALUE"""),"")</f>
        <v/>
      </c>
      <c r="L373" s="61" t="str">
        <f>IFERROR(__xludf.DUMMYFUNCTION("""COMPUTED_VALUE"""),"")</f>
        <v/>
      </c>
      <c r="M373" s="61" t="str">
        <f>IFERROR(__xludf.DUMMYFUNCTION("""COMPUTED_VALUE"""),"")</f>
        <v/>
      </c>
      <c r="N373" t="str">
        <f>IFERROR(__xludf.DUMMYFUNCTION("""COMPUTED_VALUE"""),"")</f>
        <v/>
      </c>
      <c r="O373" t="str">
        <f>IFERROR(__xludf.DUMMYFUNCTION("""COMPUTED_VALUE"""),"")</f>
        <v/>
      </c>
      <c r="P373" t="str">
        <f>IFERROR(__xludf.DUMMYFUNCTION("""COMPUTED_VALUE"""),"")</f>
        <v/>
      </c>
      <c r="Q373" t="str">
        <f>IFERROR(__xludf.DUMMYFUNCTION("""COMPUTED_VALUE"""),"")</f>
        <v/>
      </c>
      <c r="R373" t="str">
        <f>IFERROR(__xludf.DUMMYFUNCTION("""COMPUTED_VALUE"""),"")</f>
        <v/>
      </c>
      <c r="S373" t="str">
        <f>IFERROR(__xludf.DUMMYFUNCTION("""COMPUTED_VALUE"""),"")</f>
        <v/>
      </c>
      <c r="T373" t="str">
        <f>IFERROR(__xludf.DUMMYFUNCTION("""COMPUTED_VALUE"""),"")</f>
        <v/>
      </c>
      <c r="U373" t="str">
        <f>IFERROR(__xludf.DUMMYFUNCTION("""COMPUTED_VALUE"""),"")</f>
        <v/>
      </c>
      <c r="V373" t="str">
        <f>IFERROR(__xludf.DUMMYFUNCTION("""COMPUTED_VALUE"""),"")</f>
        <v/>
      </c>
      <c r="W373" t="str">
        <f>IFERROR(__xludf.DUMMYFUNCTION("""COMPUTED_VALUE"""),"")</f>
        <v/>
      </c>
      <c r="X373" t="str">
        <f>IFERROR(__xludf.DUMMYFUNCTION("""COMPUTED_VALUE"""),"")</f>
        <v/>
      </c>
      <c r="Y373" t="str">
        <f>IFERROR(__xludf.DUMMYFUNCTION("""COMPUTED_VALUE"""),"")</f>
        <v/>
      </c>
      <c r="Z373" t="str">
        <f>IFERROR(__xludf.DUMMYFUNCTION("""COMPUTED_VALUE"""),"")</f>
        <v/>
      </c>
      <c r="AA373" t="str">
        <f>IFERROR(__xludf.DUMMYFUNCTION("""COMPUTED_VALUE"""),"")</f>
        <v/>
      </c>
      <c r="AB373" t="str">
        <f>IFERROR(__xludf.DUMMYFUNCTION("""COMPUTED_VALUE"""),"")</f>
        <v/>
      </c>
      <c r="AC373" t="str">
        <f>IFERROR(__xludf.DUMMYFUNCTION("""COMPUTED_VALUE"""),"")</f>
        <v/>
      </c>
      <c r="AD373" t="str">
        <f>IFERROR(__xludf.DUMMYFUNCTION("""COMPUTED_VALUE"""),"")</f>
        <v/>
      </c>
      <c r="AE373" t="str">
        <f>IFERROR(__xludf.DUMMYFUNCTION("""COMPUTED_VALUE"""),"")</f>
        <v/>
      </c>
      <c r="AF373" t="str">
        <f>IFERROR(__xludf.DUMMYFUNCTION("""COMPUTED_VALUE"""),"")</f>
        <v/>
      </c>
      <c r="AG373" t="str">
        <f>IFERROR(__xludf.DUMMYFUNCTION("""COMPUTED_VALUE"""),"")</f>
        <v/>
      </c>
    </row>
    <row r="374">
      <c r="A374" t="str">
        <f>IFERROR(__xludf.DUMMYFUNCTION("""COMPUTED_VALUE"""),"")</f>
        <v/>
      </c>
      <c r="B374" t="str">
        <f>IFERROR(__xludf.DUMMYFUNCTION("""COMPUTED_VALUE"""),"")</f>
        <v/>
      </c>
      <c r="C374" t="str">
        <f>IFERROR(__xludf.DUMMYFUNCTION("""COMPUTED_VALUE"""),"")</f>
        <v/>
      </c>
      <c r="D374" t="str">
        <f>IFERROR(__xludf.DUMMYFUNCTION("""COMPUTED_VALUE"""),"")</f>
        <v/>
      </c>
      <c r="E374" t="str">
        <f>IFERROR(__xludf.DUMMYFUNCTION("""COMPUTED_VALUE"""),"")</f>
        <v/>
      </c>
      <c r="F374" t="str">
        <f>IFERROR(__xludf.DUMMYFUNCTION("""COMPUTED_VALUE"""),"")</f>
        <v/>
      </c>
      <c r="G374" t="str">
        <f>IFERROR(__xludf.DUMMYFUNCTION("""COMPUTED_VALUE"""),"")</f>
        <v/>
      </c>
      <c r="H374" t="str">
        <f>IFERROR(__xludf.DUMMYFUNCTION("""COMPUTED_VALUE"""),"")</f>
        <v/>
      </c>
      <c r="I374" t="str">
        <f>IFERROR(__xludf.DUMMYFUNCTION("""COMPUTED_VALUE"""),"")</f>
        <v/>
      </c>
      <c r="J374" t="str">
        <f>IFERROR(__xludf.DUMMYFUNCTION("""COMPUTED_VALUE"""),"")</f>
        <v/>
      </c>
      <c r="K374" t="str">
        <f>IFERROR(__xludf.DUMMYFUNCTION("""COMPUTED_VALUE"""),"")</f>
        <v/>
      </c>
      <c r="L374" s="61" t="str">
        <f>IFERROR(__xludf.DUMMYFUNCTION("""COMPUTED_VALUE"""),"")</f>
        <v/>
      </c>
      <c r="M374" s="61" t="str">
        <f>IFERROR(__xludf.DUMMYFUNCTION("""COMPUTED_VALUE"""),"")</f>
        <v/>
      </c>
      <c r="N374" t="str">
        <f>IFERROR(__xludf.DUMMYFUNCTION("""COMPUTED_VALUE"""),"")</f>
        <v/>
      </c>
      <c r="O374" t="str">
        <f>IFERROR(__xludf.DUMMYFUNCTION("""COMPUTED_VALUE"""),"")</f>
        <v/>
      </c>
      <c r="P374" t="str">
        <f>IFERROR(__xludf.DUMMYFUNCTION("""COMPUTED_VALUE"""),"")</f>
        <v/>
      </c>
      <c r="Q374" t="str">
        <f>IFERROR(__xludf.DUMMYFUNCTION("""COMPUTED_VALUE"""),"")</f>
        <v/>
      </c>
      <c r="R374" t="str">
        <f>IFERROR(__xludf.DUMMYFUNCTION("""COMPUTED_VALUE"""),"")</f>
        <v/>
      </c>
      <c r="S374" t="str">
        <f>IFERROR(__xludf.DUMMYFUNCTION("""COMPUTED_VALUE"""),"")</f>
        <v/>
      </c>
      <c r="T374" t="str">
        <f>IFERROR(__xludf.DUMMYFUNCTION("""COMPUTED_VALUE"""),"")</f>
        <v/>
      </c>
      <c r="U374" t="str">
        <f>IFERROR(__xludf.DUMMYFUNCTION("""COMPUTED_VALUE"""),"")</f>
        <v/>
      </c>
      <c r="V374" t="str">
        <f>IFERROR(__xludf.DUMMYFUNCTION("""COMPUTED_VALUE"""),"")</f>
        <v/>
      </c>
      <c r="W374" t="str">
        <f>IFERROR(__xludf.DUMMYFUNCTION("""COMPUTED_VALUE"""),"")</f>
        <v/>
      </c>
      <c r="X374" t="str">
        <f>IFERROR(__xludf.DUMMYFUNCTION("""COMPUTED_VALUE"""),"")</f>
        <v/>
      </c>
      <c r="Y374" t="str">
        <f>IFERROR(__xludf.DUMMYFUNCTION("""COMPUTED_VALUE"""),"")</f>
        <v/>
      </c>
      <c r="Z374" t="str">
        <f>IFERROR(__xludf.DUMMYFUNCTION("""COMPUTED_VALUE"""),"")</f>
        <v/>
      </c>
      <c r="AA374" t="str">
        <f>IFERROR(__xludf.DUMMYFUNCTION("""COMPUTED_VALUE"""),"")</f>
        <v/>
      </c>
      <c r="AB374" t="str">
        <f>IFERROR(__xludf.DUMMYFUNCTION("""COMPUTED_VALUE"""),"")</f>
        <v/>
      </c>
      <c r="AC374" t="str">
        <f>IFERROR(__xludf.DUMMYFUNCTION("""COMPUTED_VALUE"""),"")</f>
        <v/>
      </c>
      <c r="AD374" t="str">
        <f>IFERROR(__xludf.DUMMYFUNCTION("""COMPUTED_VALUE"""),"")</f>
        <v/>
      </c>
      <c r="AE374" t="str">
        <f>IFERROR(__xludf.DUMMYFUNCTION("""COMPUTED_VALUE"""),"")</f>
        <v/>
      </c>
      <c r="AF374" t="str">
        <f>IFERROR(__xludf.DUMMYFUNCTION("""COMPUTED_VALUE"""),"")</f>
        <v/>
      </c>
      <c r="AG374" t="str">
        <f>IFERROR(__xludf.DUMMYFUNCTION("""COMPUTED_VALUE"""),"")</f>
        <v/>
      </c>
    </row>
    <row r="375">
      <c r="A375" t="str">
        <f>IFERROR(__xludf.DUMMYFUNCTION("""COMPUTED_VALUE"""),"")</f>
        <v/>
      </c>
      <c r="B375" t="str">
        <f>IFERROR(__xludf.DUMMYFUNCTION("""COMPUTED_VALUE"""),"")</f>
        <v/>
      </c>
      <c r="C375" t="str">
        <f>IFERROR(__xludf.DUMMYFUNCTION("""COMPUTED_VALUE"""),"")</f>
        <v/>
      </c>
      <c r="D375" t="str">
        <f>IFERROR(__xludf.DUMMYFUNCTION("""COMPUTED_VALUE"""),"")</f>
        <v/>
      </c>
      <c r="E375" t="str">
        <f>IFERROR(__xludf.DUMMYFUNCTION("""COMPUTED_VALUE"""),"")</f>
        <v/>
      </c>
      <c r="F375" t="str">
        <f>IFERROR(__xludf.DUMMYFUNCTION("""COMPUTED_VALUE"""),"")</f>
        <v/>
      </c>
      <c r="G375" t="str">
        <f>IFERROR(__xludf.DUMMYFUNCTION("""COMPUTED_VALUE"""),"")</f>
        <v/>
      </c>
      <c r="H375" t="str">
        <f>IFERROR(__xludf.DUMMYFUNCTION("""COMPUTED_VALUE"""),"")</f>
        <v/>
      </c>
      <c r="I375" t="str">
        <f>IFERROR(__xludf.DUMMYFUNCTION("""COMPUTED_VALUE"""),"")</f>
        <v/>
      </c>
      <c r="J375" t="str">
        <f>IFERROR(__xludf.DUMMYFUNCTION("""COMPUTED_VALUE"""),"")</f>
        <v/>
      </c>
      <c r="K375" t="str">
        <f>IFERROR(__xludf.DUMMYFUNCTION("""COMPUTED_VALUE"""),"")</f>
        <v/>
      </c>
      <c r="L375" s="61" t="str">
        <f>IFERROR(__xludf.DUMMYFUNCTION("""COMPUTED_VALUE"""),"")</f>
        <v/>
      </c>
      <c r="M375" s="61" t="str">
        <f>IFERROR(__xludf.DUMMYFUNCTION("""COMPUTED_VALUE"""),"")</f>
        <v/>
      </c>
      <c r="N375" t="str">
        <f>IFERROR(__xludf.DUMMYFUNCTION("""COMPUTED_VALUE"""),"")</f>
        <v/>
      </c>
      <c r="O375" t="str">
        <f>IFERROR(__xludf.DUMMYFUNCTION("""COMPUTED_VALUE"""),"")</f>
        <v/>
      </c>
      <c r="P375" t="str">
        <f>IFERROR(__xludf.DUMMYFUNCTION("""COMPUTED_VALUE"""),"")</f>
        <v/>
      </c>
      <c r="Q375" t="str">
        <f>IFERROR(__xludf.DUMMYFUNCTION("""COMPUTED_VALUE"""),"")</f>
        <v/>
      </c>
      <c r="R375" t="str">
        <f>IFERROR(__xludf.DUMMYFUNCTION("""COMPUTED_VALUE"""),"")</f>
        <v/>
      </c>
      <c r="S375" t="str">
        <f>IFERROR(__xludf.DUMMYFUNCTION("""COMPUTED_VALUE"""),"")</f>
        <v/>
      </c>
      <c r="T375" t="str">
        <f>IFERROR(__xludf.DUMMYFUNCTION("""COMPUTED_VALUE"""),"")</f>
        <v/>
      </c>
      <c r="U375" t="str">
        <f>IFERROR(__xludf.DUMMYFUNCTION("""COMPUTED_VALUE"""),"")</f>
        <v/>
      </c>
      <c r="V375" t="str">
        <f>IFERROR(__xludf.DUMMYFUNCTION("""COMPUTED_VALUE"""),"")</f>
        <v/>
      </c>
      <c r="W375" t="str">
        <f>IFERROR(__xludf.DUMMYFUNCTION("""COMPUTED_VALUE"""),"")</f>
        <v/>
      </c>
      <c r="X375" t="str">
        <f>IFERROR(__xludf.DUMMYFUNCTION("""COMPUTED_VALUE"""),"")</f>
        <v/>
      </c>
      <c r="Y375" t="str">
        <f>IFERROR(__xludf.DUMMYFUNCTION("""COMPUTED_VALUE"""),"")</f>
        <v/>
      </c>
      <c r="Z375" t="str">
        <f>IFERROR(__xludf.DUMMYFUNCTION("""COMPUTED_VALUE"""),"")</f>
        <v/>
      </c>
      <c r="AA375" t="str">
        <f>IFERROR(__xludf.DUMMYFUNCTION("""COMPUTED_VALUE"""),"")</f>
        <v/>
      </c>
      <c r="AB375" t="str">
        <f>IFERROR(__xludf.DUMMYFUNCTION("""COMPUTED_VALUE"""),"")</f>
        <v/>
      </c>
      <c r="AC375" t="str">
        <f>IFERROR(__xludf.DUMMYFUNCTION("""COMPUTED_VALUE"""),"")</f>
        <v/>
      </c>
      <c r="AD375" t="str">
        <f>IFERROR(__xludf.DUMMYFUNCTION("""COMPUTED_VALUE"""),"")</f>
        <v/>
      </c>
      <c r="AE375" t="str">
        <f>IFERROR(__xludf.DUMMYFUNCTION("""COMPUTED_VALUE"""),"")</f>
        <v/>
      </c>
      <c r="AF375" t="str">
        <f>IFERROR(__xludf.DUMMYFUNCTION("""COMPUTED_VALUE"""),"")</f>
        <v/>
      </c>
      <c r="AG375" t="str">
        <f>IFERROR(__xludf.DUMMYFUNCTION("""COMPUTED_VALUE"""),"")</f>
        <v/>
      </c>
    </row>
    <row r="376">
      <c r="A376" t="str">
        <f>IFERROR(__xludf.DUMMYFUNCTION("""COMPUTED_VALUE"""),"")</f>
        <v/>
      </c>
      <c r="B376" t="str">
        <f>IFERROR(__xludf.DUMMYFUNCTION("""COMPUTED_VALUE"""),"")</f>
        <v/>
      </c>
      <c r="C376" t="str">
        <f>IFERROR(__xludf.DUMMYFUNCTION("""COMPUTED_VALUE"""),"")</f>
        <v/>
      </c>
      <c r="D376" t="str">
        <f>IFERROR(__xludf.DUMMYFUNCTION("""COMPUTED_VALUE"""),"")</f>
        <v/>
      </c>
      <c r="E376" t="str">
        <f>IFERROR(__xludf.DUMMYFUNCTION("""COMPUTED_VALUE"""),"")</f>
        <v/>
      </c>
      <c r="F376" t="str">
        <f>IFERROR(__xludf.DUMMYFUNCTION("""COMPUTED_VALUE"""),"")</f>
        <v/>
      </c>
      <c r="G376" t="str">
        <f>IFERROR(__xludf.DUMMYFUNCTION("""COMPUTED_VALUE"""),"")</f>
        <v/>
      </c>
      <c r="H376" t="str">
        <f>IFERROR(__xludf.DUMMYFUNCTION("""COMPUTED_VALUE"""),"")</f>
        <v/>
      </c>
      <c r="I376" t="str">
        <f>IFERROR(__xludf.DUMMYFUNCTION("""COMPUTED_VALUE"""),"")</f>
        <v/>
      </c>
      <c r="J376" t="str">
        <f>IFERROR(__xludf.DUMMYFUNCTION("""COMPUTED_VALUE"""),"")</f>
        <v/>
      </c>
      <c r="K376" t="str">
        <f>IFERROR(__xludf.DUMMYFUNCTION("""COMPUTED_VALUE"""),"")</f>
        <v/>
      </c>
      <c r="L376" s="61" t="str">
        <f>IFERROR(__xludf.DUMMYFUNCTION("""COMPUTED_VALUE"""),"")</f>
        <v/>
      </c>
      <c r="M376" s="61" t="str">
        <f>IFERROR(__xludf.DUMMYFUNCTION("""COMPUTED_VALUE"""),"")</f>
        <v/>
      </c>
      <c r="N376" t="str">
        <f>IFERROR(__xludf.DUMMYFUNCTION("""COMPUTED_VALUE"""),"")</f>
        <v/>
      </c>
      <c r="O376" t="str">
        <f>IFERROR(__xludf.DUMMYFUNCTION("""COMPUTED_VALUE"""),"")</f>
        <v/>
      </c>
      <c r="P376" t="str">
        <f>IFERROR(__xludf.DUMMYFUNCTION("""COMPUTED_VALUE"""),"")</f>
        <v/>
      </c>
      <c r="Q376" t="str">
        <f>IFERROR(__xludf.DUMMYFUNCTION("""COMPUTED_VALUE"""),"")</f>
        <v/>
      </c>
      <c r="R376" t="str">
        <f>IFERROR(__xludf.DUMMYFUNCTION("""COMPUTED_VALUE"""),"")</f>
        <v/>
      </c>
      <c r="S376" t="str">
        <f>IFERROR(__xludf.DUMMYFUNCTION("""COMPUTED_VALUE"""),"")</f>
        <v/>
      </c>
      <c r="T376" t="str">
        <f>IFERROR(__xludf.DUMMYFUNCTION("""COMPUTED_VALUE"""),"")</f>
        <v/>
      </c>
      <c r="U376" t="str">
        <f>IFERROR(__xludf.DUMMYFUNCTION("""COMPUTED_VALUE"""),"")</f>
        <v/>
      </c>
      <c r="V376" t="str">
        <f>IFERROR(__xludf.DUMMYFUNCTION("""COMPUTED_VALUE"""),"")</f>
        <v/>
      </c>
      <c r="W376" t="str">
        <f>IFERROR(__xludf.DUMMYFUNCTION("""COMPUTED_VALUE"""),"")</f>
        <v/>
      </c>
      <c r="X376" t="str">
        <f>IFERROR(__xludf.DUMMYFUNCTION("""COMPUTED_VALUE"""),"")</f>
        <v/>
      </c>
      <c r="Y376" t="str">
        <f>IFERROR(__xludf.DUMMYFUNCTION("""COMPUTED_VALUE"""),"")</f>
        <v/>
      </c>
      <c r="Z376" t="str">
        <f>IFERROR(__xludf.DUMMYFUNCTION("""COMPUTED_VALUE"""),"")</f>
        <v/>
      </c>
      <c r="AA376" t="str">
        <f>IFERROR(__xludf.DUMMYFUNCTION("""COMPUTED_VALUE"""),"")</f>
        <v/>
      </c>
      <c r="AB376" t="str">
        <f>IFERROR(__xludf.DUMMYFUNCTION("""COMPUTED_VALUE"""),"")</f>
        <v/>
      </c>
      <c r="AC376" t="str">
        <f>IFERROR(__xludf.DUMMYFUNCTION("""COMPUTED_VALUE"""),"")</f>
        <v/>
      </c>
      <c r="AD376" t="str">
        <f>IFERROR(__xludf.DUMMYFUNCTION("""COMPUTED_VALUE"""),"")</f>
        <v/>
      </c>
      <c r="AE376" t="str">
        <f>IFERROR(__xludf.DUMMYFUNCTION("""COMPUTED_VALUE"""),"")</f>
        <v/>
      </c>
      <c r="AF376" t="str">
        <f>IFERROR(__xludf.DUMMYFUNCTION("""COMPUTED_VALUE"""),"")</f>
        <v/>
      </c>
      <c r="AG376" t="str">
        <f>IFERROR(__xludf.DUMMYFUNCTION("""COMPUTED_VALUE"""),"")</f>
        <v/>
      </c>
    </row>
    <row r="377">
      <c r="A377" t="str">
        <f>IFERROR(__xludf.DUMMYFUNCTION("""COMPUTED_VALUE"""),"")</f>
        <v/>
      </c>
      <c r="B377" t="str">
        <f>IFERROR(__xludf.DUMMYFUNCTION("""COMPUTED_VALUE"""),"")</f>
        <v/>
      </c>
      <c r="C377" t="str">
        <f>IFERROR(__xludf.DUMMYFUNCTION("""COMPUTED_VALUE"""),"")</f>
        <v/>
      </c>
      <c r="D377" t="str">
        <f>IFERROR(__xludf.DUMMYFUNCTION("""COMPUTED_VALUE"""),"")</f>
        <v/>
      </c>
      <c r="E377" t="str">
        <f>IFERROR(__xludf.DUMMYFUNCTION("""COMPUTED_VALUE"""),"")</f>
        <v/>
      </c>
      <c r="F377" t="str">
        <f>IFERROR(__xludf.DUMMYFUNCTION("""COMPUTED_VALUE"""),"")</f>
        <v/>
      </c>
      <c r="G377" t="str">
        <f>IFERROR(__xludf.DUMMYFUNCTION("""COMPUTED_VALUE"""),"")</f>
        <v/>
      </c>
      <c r="H377" t="str">
        <f>IFERROR(__xludf.DUMMYFUNCTION("""COMPUTED_VALUE"""),"")</f>
        <v/>
      </c>
      <c r="I377" t="str">
        <f>IFERROR(__xludf.DUMMYFUNCTION("""COMPUTED_VALUE"""),"")</f>
        <v/>
      </c>
      <c r="J377" t="str">
        <f>IFERROR(__xludf.DUMMYFUNCTION("""COMPUTED_VALUE"""),"")</f>
        <v/>
      </c>
      <c r="K377" t="str">
        <f>IFERROR(__xludf.DUMMYFUNCTION("""COMPUTED_VALUE"""),"")</f>
        <v/>
      </c>
      <c r="L377" s="61" t="str">
        <f>IFERROR(__xludf.DUMMYFUNCTION("""COMPUTED_VALUE"""),"")</f>
        <v/>
      </c>
      <c r="M377" s="61" t="str">
        <f>IFERROR(__xludf.DUMMYFUNCTION("""COMPUTED_VALUE"""),"")</f>
        <v/>
      </c>
      <c r="N377" t="str">
        <f>IFERROR(__xludf.DUMMYFUNCTION("""COMPUTED_VALUE"""),"")</f>
        <v/>
      </c>
      <c r="O377" t="str">
        <f>IFERROR(__xludf.DUMMYFUNCTION("""COMPUTED_VALUE"""),"")</f>
        <v/>
      </c>
      <c r="P377" t="str">
        <f>IFERROR(__xludf.DUMMYFUNCTION("""COMPUTED_VALUE"""),"")</f>
        <v/>
      </c>
      <c r="Q377" t="str">
        <f>IFERROR(__xludf.DUMMYFUNCTION("""COMPUTED_VALUE"""),"")</f>
        <v/>
      </c>
      <c r="R377" t="str">
        <f>IFERROR(__xludf.DUMMYFUNCTION("""COMPUTED_VALUE"""),"")</f>
        <v/>
      </c>
      <c r="S377" t="str">
        <f>IFERROR(__xludf.DUMMYFUNCTION("""COMPUTED_VALUE"""),"")</f>
        <v/>
      </c>
      <c r="T377" t="str">
        <f>IFERROR(__xludf.DUMMYFUNCTION("""COMPUTED_VALUE"""),"")</f>
        <v/>
      </c>
      <c r="U377" t="str">
        <f>IFERROR(__xludf.DUMMYFUNCTION("""COMPUTED_VALUE"""),"")</f>
        <v/>
      </c>
      <c r="V377" t="str">
        <f>IFERROR(__xludf.DUMMYFUNCTION("""COMPUTED_VALUE"""),"")</f>
        <v/>
      </c>
      <c r="W377" t="str">
        <f>IFERROR(__xludf.DUMMYFUNCTION("""COMPUTED_VALUE"""),"")</f>
        <v/>
      </c>
      <c r="X377" t="str">
        <f>IFERROR(__xludf.DUMMYFUNCTION("""COMPUTED_VALUE"""),"")</f>
        <v/>
      </c>
      <c r="Y377" t="str">
        <f>IFERROR(__xludf.DUMMYFUNCTION("""COMPUTED_VALUE"""),"")</f>
        <v/>
      </c>
      <c r="Z377" t="str">
        <f>IFERROR(__xludf.DUMMYFUNCTION("""COMPUTED_VALUE"""),"")</f>
        <v/>
      </c>
      <c r="AA377" t="str">
        <f>IFERROR(__xludf.DUMMYFUNCTION("""COMPUTED_VALUE"""),"")</f>
        <v/>
      </c>
      <c r="AB377" t="str">
        <f>IFERROR(__xludf.DUMMYFUNCTION("""COMPUTED_VALUE"""),"")</f>
        <v/>
      </c>
      <c r="AC377" t="str">
        <f>IFERROR(__xludf.DUMMYFUNCTION("""COMPUTED_VALUE"""),"")</f>
        <v/>
      </c>
      <c r="AD377" t="str">
        <f>IFERROR(__xludf.DUMMYFUNCTION("""COMPUTED_VALUE"""),"")</f>
        <v/>
      </c>
      <c r="AE377" t="str">
        <f>IFERROR(__xludf.DUMMYFUNCTION("""COMPUTED_VALUE"""),"")</f>
        <v/>
      </c>
      <c r="AF377" t="str">
        <f>IFERROR(__xludf.DUMMYFUNCTION("""COMPUTED_VALUE"""),"")</f>
        <v/>
      </c>
      <c r="AG377" t="str">
        <f>IFERROR(__xludf.DUMMYFUNCTION("""COMPUTED_VALUE"""),"")</f>
        <v/>
      </c>
    </row>
    <row r="378">
      <c r="A378" t="str">
        <f>IFERROR(__xludf.DUMMYFUNCTION("""COMPUTED_VALUE"""),"")</f>
        <v/>
      </c>
      <c r="B378" t="str">
        <f>IFERROR(__xludf.DUMMYFUNCTION("""COMPUTED_VALUE"""),"")</f>
        <v/>
      </c>
      <c r="C378" t="str">
        <f>IFERROR(__xludf.DUMMYFUNCTION("""COMPUTED_VALUE"""),"")</f>
        <v/>
      </c>
      <c r="D378" t="str">
        <f>IFERROR(__xludf.DUMMYFUNCTION("""COMPUTED_VALUE"""),"")</f>
        <v/>
      </c>
      <c r="E378" t="str">
        <f>IFERROR(__xludf.DUMMYFUNCTION("""COMPUTED_VALUE"""),"")</f>
        <v/>
      </c>
      <c r="F378" t="str">
        <f>IFERROR(__xludf.DUMMYFUNCTION("""COMPUTED_VALUE"""),"")</f>
        <v/>
      </c>
      <c r="G378" t="str">
        <f>IFERROR(__xludf.DUMMYFUNCTION("""COMPUTED_VALUE"""),"")</f>
        <v/>
      </c>
      <c r="H378" t="str">
        <f>IFERROR(__xludf.DUMMYFUNCTION("""COMPUTED_VALUE"""),"")</f>
        <v/>
      </c>
      <c r="I378" t="str">
        <f>IFERROR(__xludf.DUMMYFUNCTION("""COMPUTED_VALUE"""),"")</f>
        <v/>
      </c>
      <c r="J378" t="str">
        <f>IFERROR(__xludf.DUMMYFUNCTION("""COMPUTED_VALUE"""),"")</f>
        <v/>
      </c>
      <c r="K378" t="str">
        <f>IFERROR(__xludf.DUMMYFUNCTION("""COMPUTED_VALUE"""),"")</f>
        <v/>
      </c>
      <c r="L378" s="61" t="str">
        <f>IFERROR(__xludf.DUMMYFUNCTION("""COMPUTED_VALUE"""),"")</f>
        <v/>
      </c>
      <c r="M378" s="61" t="str">
        <f>IFERROR(__xludf.DUMMYFUNCTION("""COMPUTED_VALUE"""),"")</f>
        <v/>
      </c>
      <c r="N378" t="str">
        <f>IFERROR(__xludf.DUMMYFUNCTION("""COMPUTED_VALUE"""),"")</f>
        <v/>
      </c>
      <c r="O378" t="str">
        <f>IFERROR(__xludf.DUMMYFUNCTION("""COMPUTED_VALUE"""),"")</f>
        <v/>
      </c>
      <c r="P378" t="str">
        <f>IFERROR(__xludf.DUMMYFUNCTION("""COMPUTED_VALUE"""),"")</f>
        <v/>
      </c>
      <c r="Q378" t="str">
        <f>IFERROR(__xludf.DUMMYFUNCTION("""COMPUTED_VALUE"""),"")</f>
        <v/>
      </c>
      <c r="R378" t="str">
        <f>IFERROR(__xludf.DUMMYFUNCTION("""COMPUTED_VALUE"""),"")</f>
        <v/>
      </c>
      <c r="S378" t="str">
        <f>IFERROR(__xludf.DUMMYFUNCTION("""COMPUTED_VALUE"""),"")</f>
        <v/>
      </c>
      <c r="T378" t="str">
        <f>IFERROR(__xludf.DUMMYFUNCTION("""COMPUTED_VALUE"""),"")</f>
        <v/>
      </c>
      <c r="U378" t="str">
        <f>IFERROR(__xludf.DUMMYFUNCTION("""COMPUTED_VALUE"""),"")</f>
        <v/>
      </c>
      <c r="V378" t="str">
        <f>IFERROR(__xludf.DUMMYFUNCTION("""COMPUTED_VALUE"""),"")</f>
        <v/>
      </c>
      <c r="W378" t="str">
        <f>IFERROR(__xludf.DUMMYFUNCTION("""COMPUTED_VALUE"""),"")</f>
        <v/>
      </c>
      <c r="X378" t="str">
        <f>IFERROR(__xludf.DUMMYFUNCTION("""COMPUTED_VALUE"""),"")</f>
        <v/>
      </c>
      <c r="Y378" t="str">
        <f>IFERROR(__xludf.DUMMYFUNCTION("""COMPUTED_VALUE"""),"")</f>
        <v/>
      </c>
      <c r="Z378" t="str">
        <f>IFERROR(__xludf.DUMMYFUNCTION("""COMPUTED_VALUE"""),"")</f>
        <v/>
      </c>
      <c r="AA378" t="str">
        <f>IFERROR(__xludf.DUMMYFUNCTION("""COMPUTED_VALUE"""),"")</f>
        <v/>
      </c>
      <c r="AB378" t="str">
        <f>IFERROR(__xludf.DUMMYFUNCTION("""COMPUTED_VALUE"""),"")</f>
        <v/>
      </c>
      <c r="AC378" t="str">
        <f>IFERROR(__xludf.DUMMYFUNCTION("""COMPUTED_VALUE"""),"")</f>
        <v/>
      </c>
      <c r="AD378" t="str">
        <f>IFERROR(__xludf.DUMMYFUNCTION("""COMPUTED_VALUE"""),"")</f>
        <v/>
      </c>
      <c r="AE378" t="str">
        <f>IFERROR(__xludf.DUMMYFUNCTION("""COMPUTED_VALUE"""),"")</f>
        <v/>
      </c>
      <c r="AF378" t="str">
        <f>IFERROR(__xludf.DUMMYFUNCTION("""COMPUTED_VALUE"""),"")</f>
        <v/>
      </c>
      <c r="AG378" t="str">
        <f>IFERROR(__xludf.DUMMYFUNCTION("""COMPUTED_VALUE"""),"")</f>
        <v/>
      </c>
    </row>
    <row r="379">
      <c r="A379" t="str">
        <f>IFERROR(__xludf.DUMMYFUNCTION("""COMPUTED_VALUE"""),"")</f>
        <v/>
      </c>
      <c r="B379" t="str">
        <f>IFERROR(__xludf.DUMMYFUNCTION("""COMPUTED_VALUE"""),"")</f>
        <v/>
      </c>
      <c r="C379" t="str">
        <f>IFERROR(__xludf.DUMMYFUNCTION("""COMPUTED_VALUE"""),"")</f>
        <v/>
      </c>
      <c r="D379" t="str">
        <f>IFERROR(__xludf.DUMMYFUNCTION("""COMPUTED_VALUE"""),"")</f>
        <v/>
      </c>
      <c r="E379" t="str">
        <f>IFERROR(__xludf.DUMMYFUNCTION("""COMPUTED_VALUE"""),"")</f>
        <v/>
      </c>
      <c r="F379" t="str">
        <f>IFERROR(__xludf.DUMMYFUNCTION("""COMPUTED_VALUE"""),"")</f>
        <v/>
      </c>
      <c r="G379" t="str">
        <f>IFERROR(__xludf.DUMMYFUNCTION("""COMPUTED_VALUE"""),"")</f>
        <v/>
      </c>
      <c r="H379" t="str">
        <f>IFERROR(__xludf.DUMMYFUNCTION("""COMPUTED_VALUE"""),"")</f>
        <v/>
      </c>
      <c r="I379" t="str">
        <f>IFERROR(__xludf.DUMMYFUNCTION("""COMPUTED_VALUE"""),"")</f>
        <v/>
      </c>
      <c r="J379" t="str">
        <f>IFERROR(__xludf.DUMMYFUNCTION("""COMPUTED_VALUE"""),"")</f>
        <v/>
      </c>
      <c r="K379" t="str">
        <f>IFERROR(__xludf.DUMMYFUNCTION("""COMPUTED_VALUE"""),"")</f>
        <v/>
      </c>
      <c r="L379" s="61" t="str">
        <f>IFERROR(__xludf.DUMMYFUNCTION("""COMPUTED_VALUE"""),"")</f>
        <v/>
      </c>
      <c r="M379" s="61" t="str">
        <f>IFERROR(__xludf.DUMMYFUNCTION("""COMPUTED_VALUE"""),"")</f>
        <v/>
      </c>
      <c r="N379" t="str">
        <f>IFERROR(__xludf.DUMMYFUNCTION("""COMPUTED_VALUE"""),"")</f>
        <v/>
      </c>
      <c r="O379" t="str">
        <f>IFERROR(__xludf.DUMMYFUNCTION("""COMPUTED_VALUE"""),"")</f>
        <v/>
      </c>
      <c r="P379" t="str">
        <f>IFERROR(__xludf.DUMMYFUNCTION("""COMPUTED_VALUE"""),"")</f>
        <v/>
      </c>
      <c r="Q379" t="str">
        <f>IFERROR(__xludf.DUMMYFUNCTION("""COMPUTED_VALUE"""),"")</f>
        <v/>
      </c>
      <c r="R379" t="str">
        <f>IFERROR(__xludf.DUMMYFUNCTION("""COMPUTED_VALUE"""),"")</f>
        <v/>
      </c>
      <c r="S379" t="str">
        <f>IFERROR(__xludf.DUMMYFUNCTION("""COMPUTED_VALUE"""),"")</f>
        <v/>
      </c>
      <c r="T379" t="str">
        <f>IFERROR(__xludf.DUMMYFUNCTION("""COMPUTED_VALUE"""),"")</f>
        <v/>
      </c>
      <c r="U379" t="str">
        <f>IFERROR(__xludf.DUMMYFUNCTION("""COMPUTED_VALUE"""),"")</f>
        <v/>
      </c>
      <c r="V379" t="str">
        <f>IFERROR(__xludf.DUMMYFUNCTION("""COMPUTED_VALUE"""),"")</f>
        <v/>
      </c>
      <c r="W379" t="str">
        <f>IFERROR(__xludf.DUMMYFUNCTION("""COMPUTED_VALUE"""),"")</f>
        <v/>
      </c>
      <c r="X379" t="str">
        <f>IFERROR(__xludf.DUMMYFUNCTION("""COMPUTED_VALUE"""),"")</f>
        <v/>
      </c>
      <c r="Y379" t="str">
        <f>IFERROR(__xludf.DUMMYFUNCTION("""COMPUTED_VALUE"""),"")</f>
        <v/>
      </c>
      <c r="Z379" t="str">
        <f>IFERROR(__xludf.DUMMYFUNCTION("""COMPUTED_VALUE"""),"")</f>
        <v/>
      </c>
      <c r="AA379" t="str">
        <f>IFERROR(__xludf.DUMMYFUNCTION("""COMPUTED_VALUE"""),"")</f>
        <v/>
      </c>
      <c r="AB379" t="str">
        <f>IFERROR(__xludf.DUMMYFUNCTION("""COMPUTED_VALUE"""),"")</f>
        <v/>
      </c>
      <c r="AC379" t="str">
        <f>IFERROR(__xludf.DUMMYFUNCTION("""COMPUTED_VALUE"""),"")</f>
        <v/>
      </c>
      <c r="AD379" t="str">
        <f>IFERROR(__xludf.DUMMYFUNCTION("""COMPUTED_VALUE"""),"")</f>
        <v/>
      </c>
      <c r="AE379" t="str">
        <f>IFERROR(__xludf.DUMMYFUNCTION("""COMPUTED_VALUE"""),"")</f>
        <v/>
      </c>
      <c r="AF379" t="str">
        <f>IFERROR(__xludf.DUMMYFUNCTION("""COMPUTED_VALUE"""),"")</f>
        <v/>
      </c>
      <c r="AG379" t="str">
        <f>IFERROR(__xludf.DUMMYFUNCTION("""COMPUTED_VALUE"""),"")</f>
        <v/>
      </c>
    </row>
    <row r="380">
      <c r="A380" t="str">
        <f>IFERROR(__xludf.DUMMYFUNCTION("""COMPUTED_VALUE"""),"")</f>
        <v/>
      </c>
      <c r="B380" t="str">
        <f>IFERROR(__xludf.DUMMYFUNCTION("""COMPUTED_VALUE"""),"")</f>
        <v/>
      </c>
      <c r="C380" t="str">
        <f>IFERROR(__xludf.DUMMYFUNCTION("""COMPUTED_VALUE"""),"")</f>
        <v/>
      </c>
      <c r="D380" t="str">
        <f>IFERROR(__xludf.DUMMYFUNCTION("""COMPUTED_VALUE"""),"")</f>
        <v/>
      </c>
      <c r="E380" t="str">
        <f>IFERROR(__xludf.DUMMYFUNCTION("""COMPUTED_VALUE"""),"")</f>
        <v/>
      </c>
      <c r="F380" t="str">
        <f>IFERROR(__xludf.DUMMYFUNCTION("""COMPUTED_VALUE"""),"")</f>
        <v/>
      </c>
      <c r="G380" t="str">
        <f>IFERROR(__xludf.DUMMYFUNCTION("""COMPUTED_VALUE"""),"")</f>
        <v/>
      </c>
      <c r="H380" t="str">
        <f>IFERROR(__xludf.DUMMYFUNCTION("""COMPUTED_VALUE"""),"")</f>
        <v/>
      </c>
      <c r="I380" t="str">
        <f>IFERROR(__xludf.DUMMYFUNCTION("""COMPUTED_VALUE"""),"")</f>
        <v/>
      </c>
      <c r="J380" t="str">
        <f>IFERROR(__xludf.DUMMYFUNCTION("""COMPUTED_VALUE"""),"")</f>
        <v/>
      </c>
      <c r="K380" t="str">
        <f>IFERROR(__xludf.DUMMYFUNCTION("""COMPUTED_VALUE"""),"")</f>
        <v/>
      </c>
      <c r="L380" s="61" t="str">
        <f>IFERROR(__xludf.DUMMYFUNCTION("""COMPUTED_VALUE"""),"")</f>
        <v/>
      </c>
      <c r="M380" s="61" t="str">
        <f>IFERROR(__xludf.DUMMYFUNCTION("""COMPUTED_VALUE"""),"")</f>
        <v/>
      </c>
      <c r="N380" t="str">
        <f>IFERROR(__xludf.DUMMYFUNCTION("""COMPUTED_VALUE"""),"")</f>
        <v/>
      </c>
      <c r="O380" t="str">
        <f>IFERROR(__xludf.DUMMYFUNCTION("""COMPUTED_VALUE"""),"")</f>
        <v/>
      </c>
      <c r="P380" t="str">
        <f>IFERROR(__xludf.DUMMYFUNCTION("""COMPUTED_VALUE"""),"")</f>
        <v/>
      </c>
      <c r="Q380" t="str">
        <f>IFERROR(__xludf.DUMMYFUNCTION("""COMPUTED_VALUE"""),"")</f>
        <v/>
      </c>
      <c r="R380" t="str">
        <f>IFERROR(__xludf.DUMMYFUNCTION("""COMPUTED_VALUE"""),"")</f>
        <v/>
      </c>
      <c r="S380" t="str">
        <f>IFERROR(__xludf.DUMMYFUNCTION("""COMPUTED_VALUE"""),"")</f>
        <v/>
      </c>
      <c r="T380" t="str">
        <f>IFERROR(__xludf.DUMMYFUNCTION("""COMPUTED_VALUE"""),"")</f>
        <v/>
      </c>
      <c r="U380" t="str">
        <f>IFERROR(__xludf.DUMMYFUNCTION("""COMPUTED_VALUE"""),"")</f>
        <v/>
      </c>
      <c r="V380" t="str">
        <f>IFERROR(__xludf.DUMMYFUNCTION("""COMPUTED_VALUE"""),"")</f>
        <v/>
      </c>
      <c r="W380" t="str">
        <f>IFERROR(__xludf.DUMMYFUNCTION("""COMPUTED_VALUE"""),"")</f>
        <v/>
      </c>
      <c r="X380" t="str">
        <f>IFERROR(__xludf.DUMMYFUNCTION("""COMPUTED_VALUE"""),"")</f>
        <v/>
      </c>
      <c r="Y380" t="str">
        <f>IFERROR(__xludf.DUMMYFUNCTION("""COMPUTED_VALUE"""),"")</f>
        <v/>
      </c>
      <c r="Z380" t="str">
        <f>IFERROR(__xludf.DUMMYFUNCTION("""COMPUTED_VALUE"""),"")</f>
        <v/>
      </c>
      <c r="AA380" t="str">
        <f>IFERROR(__xludf.DUMMYFUNCTION("""COMPUTED_VALUE"""),"")</f>
        <v/>
      </c>
      <c r="AB380" t="str">
        <f>IFERROR(__xludf.DUMMYFUNCTION("""COMPUTED_VALUE"""),"")</f>
        <v/>
      </c>
      <c r="AC380" t="str">
        <f>IFERROR(__xludf.DUMMYFUNCTION("""COMPUTED_VALUE"""),"")</f>
        <v/>
      </c>
      <c r="AD380" t="str">
        <f>IFERROR(__xludf.DUMMYFUNCTION("""COMPUTED_VALUE"""),"")</f>
        <v/>
      </c>
      <c r="AE380" t="str">
        <f>IFERROR(__xludf.DUMMYFUNCTION("""COMPUTED_VALUE"""),"")</f>
        <v/>
      </c>
      <c r="AF380" t="str">
        <f>IFERROR(__xludf.DUMMYFUNCTION("""COMPUTED_VALUE"""),"")</f>
        <v/>
      </c>
      <c r="AG380" t="str">
        <f>IFERROR(__xludf.DUMMYFUNCTION("""COMPUTED_VALUE"""),"")</f>
        <v/>
      </c>
    </row>
    <row r="381">
      <c r="A381" t="str">
        <f>IFERROR(__xludf.DUMMYFUNCTION("""COMPUTED_VALUE"""),"")</f>
        <v/>
      </c>
      <c r="B381" t="str">
        <f>IFERROR(__xludf.DUMMYFUNCTION("""COMPUTED_VALUE"""),"")</f>
        <v/>
      </c>
      <c r="C381" t="str">
        <f>IFERROR(__xludf.DUMMYFUNCTION("""COMPUTED_VALUE"""),"")</f>
        <v/>
      </c>
      <c r="D381" t="str">
        <f>IFERROR(__xludf.DUMMYFUNCTION("""COMPUTED_VALUE"""),"")</f>
        <v/>
      </c>
      <c r="E381" t="str">
        <f>IFERROR(__xludf.DUMMYFUNCTION("""COMPUTED_VALUE"""),"")</f>
        <v/>
      </c>
      <c r="F381" t="str">
        <f>IFERROR(__xludf.DUMMYFUNCTION("""COMPUTED_VALUE"""),"")</f>
        <v/>
      </c>
      <c r="G381" t="str">
        <f>IFERROR(__xludf.DUMMYFUNCTION("""COMPUTED_VALUE"""),"")</f>
        <v/>
      </c>
      <c r="H381" t="str">
        <f>IFERROR(__xludf.DUMMYFUNCTION("""COMPUTED_VALUE"""),"")</f>
        <v/>
      </c>
      <c r="I381" t="str">
        <f>IFERROR(__xludf.DUMMYFUNCTION("""COMPUTED_VALUE"""),"")</f>
        <v/>
      </c>
      <c r="J381" t="str">
        <f>IFERROR(__xludf.DUMMYFUNCTION("""COMPUTED_VALUE"""),"")</f>
        <v/>
      </c>
      <c r="K381" t="str">
        <f>IFERROR(__xludf.DUMMYFUNCTION("""COMPUTED_VALUE"""),"")</f>
        <v/>
      </c>
      <c r="L381" s="61" t="str">
        <f>IFERROR(__xludf.DUMMYFUNCTION("""COMPUTED_VALUE"""),"")</f>
        <v/>
      </c>
      <c r="M381" s="61" t="str">
        <f>IFERROR(__xludf.DUMMYFUNCTION("""COMPUTED_VALUE"""),"")</f>
        <v/>
      </c>
      <c r="N381" t="str">
        <f>IFERROR(__xludf.DUMMYFUNCTION("""COMPUTED_VALUE"""),"")</f>
        <v/>
      </c>
      <c r="O381" t="str">
        <f>IFERROR(__xludf.DUMMYFUNCTION("""COMPUTED_VALUE"""),"")</f>
        <v/>
      </c>
      <c r="P381" t="str">
        <f>IFERROR(__xludf.DUMMYFUNCTION("""COMPUTED_VALUE"""),"")</f>
        <v/>
      </c>
      <c r="Q381" t="str">
        <f>IFERROR(__xludf.DUMMYFUNCTION("""COMPUTED_VALUE"""),"")</f>
        <v/>
      </c>
      <c r="R381" t="str">
        <f>IFERROR(__xludf.DUMMYFUNCTION("""COMPUTED_VALUE"""),"")</f>
        <v/>
      </c>
      <c r="S381" t="str">
        <f>IFERROR(__xludf.DUMMYFUNCTION("""COMPUTED_VALUE"""),"")</f>
        <v/>
      </c>
      <c r="T381" t="str">
        <f>IFERROR(__xludf.DUMMYFUNCTION("""COMPUTED_VALUE"""),"")</f>
        <v/>
      </c>
      <c r="U381" t="str">
        <f>IFERROR(__xludf.DUMMYFUNCTION("""COMPUTED_VALUE"""),"")</f>
        <v/>
      </c>
      <c r="V381" t="str">
        <f>IFERROR(__xludf.DUMMYFUNCTION("""COMPUTED_VALUE"""),"")</f>
        <v/>
      </c>
      <c r="W381" t="str">
        <f>IFERROR(__xludf.DUMMYFUNCTION("""COMPUTED_VALUE"""),"")</f>
        <v/>
      </c>
      <c r="X381" t="str">
        <f>IFERROR(__xludf.DUMMYFUNCTION("""COMPUTED_VALUE"""),"")</f>
        <v/>
      </c>
      <c r="Y381" t="str">
        <f>IFERROR(__xludf.DUMMYFUNCTION("""COMPUTED_VALUE"""),"")</f>
        <v/>
      </c>
      <c r="Z381" t="str">
        <f>IFERROR(__xludf.DUMMYFUNCTION("""COMPUTED_VALUE"""),"")</f>
        <v/>
      </c>
      <c r="AA381" t="str">
        <f>IFERROR(__xludf.DUMMYFUNCTION("""COMPUTED_VALUE"""),"")</f>
        <v/>
      </c>
      <c r="AB381" t="str">
        <f>IFERROR(__xludf.DUMMYFUNCTION("""COMPUTED_VALUE"""),"")</f>
        <v/>
      </c>
      <c r="AC381" t="str">
        <f>IFERROR(__xludf.DUMMYFUNCTION("""COMPUTED_VALUE"""),"")</f>
        <v/>
      </c>
      <c r="AD381" t="str">
        <f>IFERROR(__xludf.DUMMYFUNCTION("""COMPUTED_VALUE"""),"")</f>
        <v/>
      </c>
      <c r="AE381" t="str">
        <f>IFERROR(__xludf.DUMMYFUNCTION("""COMPUTED_VALUE"""),"")</f>
        <v/>
      </c>
      <c r="AF381" t="str">
        <f>IFERROR(__xludf.DUMMYFUNCTION("""COMPUTED_VALUE"""),"")</f>
        <v/>
      </c>
      <c r="AG381" t="str">
        <f>IFERROR(__xludf.DUMMYFUNCTION("""COMPUTED_VALUE"""),"")</f>
        <v/>
      </c>
    </row>
    <row r="382">
      <c r="A382" t="str">
        <f>IFERROR(__xludf.DUMMYFUNCTION("""COMPUTED_VALUE"""),"")</f>
        <v/>
      </c>
      <c r="B382" t="str">
        <f>IFERROR(__xludf.DUMMYFUNCTION("""COMPUTED_VALUE"""),"")</f>
        <v/>
      </c>
      <c r="C382" t="str">
        <f>IFERROR(__xludf.DUMMYFUNCTION("""COMPUTED_VALUE"""),"")</f>
        <v/>
      </c>
      <c r="D382" t="str">
        <f>IFERROR(__xludf.DUMMYFUNCTION("""COMPUTED_VALUE"""),"")</f>
        <v/>
      </c>
      <c r="E382" t="str">
        <f>IFERROR(__xludf.DUMMYFUNCTION("""COMPUTED_VALUE"""),"")</f>
        <v/>
      </c>
      <c r="F382" t="str">
        <f>IFERROR(__xludf.DUMMYFUNCTION("""COMPUTED_VALUE"""),"")</f>
        <v/>
      </c>
      <c r="G382" t="str">
        <f>IFERROR(__xludf.DUMMYFUNCTION("""COMPUTED_VALUE"""),"")</f>
        <v/>
      </c>
      <c r="H382" t="str">
        <f>IFERROR(__xludf.DUMMYFUNCTION("""COMPUTED_VALUE"""),"")</f>
        <v/>
      </c>
      <c r="I382" t="str">
        <f>IFERROR(__xludf.DUMMYFUNCTION("""COMPUTED_VALUE"""),"")</f>
        <v/>
      </c>
      <c r="J382" t="str">
        <f>IFERROR(__xludf.DUMMYFUNCTION("""COMPUTED_VALUE"""),"")</f>
        <v/>
      </c>
      <c r="K382" t="str">
        <f>IFERROR(__xludf.DUMMYFUNCTION("""COMPUTED_VALUE"""),"")</f>
        <v/>
      </c>
      <c r="L382" s="61" t="str">
        <f>IFERROR(__xludf.DUMMYFUNCTION("""COMPUTED_VALUE"""),"")</f>
        <v/>
      </c>
      <c r="M382" s="61" t="str">
        <f>IFERROR(__xludf.DUMMYFUNCTION("""COMPUTED_VALUE"""),"")</f>
        <v/>
      </c>
      <c r="N382" t="str">
        <f>IFERROR(__xludf.DUMMYFUNCTION("""COMPUTED_VALUE"""),"")</f>
        <v/>
      </c>
      <c r="O382" t="str">
        <f>IFERROR(__xludf.DUMMYFUNCTION("""COMPUTED_VALUE"""),"")</f>
        <v/>
      </c>
      <c r="P382" t="str">
        <f>IFERROR(__xludf.DUMMYFUNCTION("""COMPUTED_VALUE"""),"")</f>
        <v/>
      </c>
      <c r="Q382" t="str">
        <f>IFERROR(__xludf.DUMMYFUNCTION("""COMPUTED_VALUE"""),"")</f>
        <v/>
      </c>
      <c r="R382" t="str">
        <f>IFERROR(__xludf.DUMMYFUNCTION("""COMPUTED_VALUE"""),"")</f>
        <v/>
      </c>
      <c r="S382" t="str">
        <f>IFERROR(__xludf.DUMMYFUNCTION("""COMPUTED_VALUE"""),"")</f>
        <v/>
      </c>
      <c r="T382" t="str">
        <f>IFERROR(__xludf.DUMMYFUNCTION("""COMPUTED_VALUE"""),"")</f>
        <v/>
      </c>
      <c r="U382" t="str">
        <f>IFERROR(__xludf.DUMMYFUNCTION("""COMPUTED_VALUE"""),"")</f>
        <v/>
      </c>
      <c r="V382" t="str">
        <f>IFERROR(__xludf.DUMMYFUNCTION("""COMPUTED_VALUE"""),"")</f>
        <v/>
      </c>
      <c r="W382" t="str">
        <f>IFERROR(__xludf.DUMMYFUNCTION("""COMPUTED_VALUE"""),"")</f>
        <v/>
      </c>
      <c r="X382" t="str">
        <f>IFERROR(__xludf.DUMMYFUNCTION("""COMPUTED_VALUE"""),"")</f>
        <v/>
      </c>
      <c r="Y382" t="str">
        <f>IFERROR(__xludf.DUMMYFUNCTION("""COMPUTED_VALUE"""),"")</f>
        <v/>
      </c>
      <c r="Z382" t="str">
        <f>IFERROR(__xludf.DUMMYFUNCTION("""COMPUTED_VALUE"""),"")</f>
        <v/>
      </c>
      <c r="AA382" t="str">
        <f>IFERROR(__xludf.DUMMYFUNCTION("""COMPUTED_VALUE"""),"")</f>
        <v/>
      </c>
      <c r="AB382" t="str">
        <f>IFERROR(__xludf.DUMMYFUNCTION("""COMPUTED_VALUE"""),"")</f>
        <v/>
      </c>
      <c r="AC382" t="str">
        <f>IFERROR(__xludf.DUMMYFUNCTION("""COMPUTED_VALUE"""),"")</f>
        <v/>
      </c>
      <c r="AD382" t="str">
        <f>IFERROR(__xludf.DUMMYFUNCTION("""COMPUTED_VALUE"""),"")</f>
        <v/>
      </c>
      <c r="AE382" t="str">
        <f>IFERROR(__xludf.DUMMYFUNCTION("""COMPUTED_VALUE"""),"")</f>
        <v/>
      </c>
      <c r="AF382" t="str">
        <f>IFERROR(__xludf.DUMMYFUNCTION("""COMPUTED_VALUE"""),"")</f>
        <v/>
      </c>
      <c r="AG382" t="str">
        <f>IFERROR(__xludf.DUMMYFUNCTION("""COMPUTED_VALUE"""),"")</f>
        <v/>
      </c>
    </row>
    <row r="383">
      <c r="A383" t="str">
        <f>IFERROR(__xludf.DUMMYFUNCTION("""COMPUTED_VALUE"""),"")</f>
        <v/>
      </c>
      <c r="B383" t="str">
        <f>IFERROR(__xludf.DUMMYFUNCTION("""COMPUTED_VALUE"""),"")</f>
        <v/>
      </c>
      <c r="C383" t="str">
        <f>IFERROR(__xludf.DUMMYFUNCTION("""COMPUTED_VALUE"""),"")</f>
        <v/>
      </c>
      <c r="D383" t="str">
        <f>IFERROR(__xludf.DUMMYFUNCTION("""COMPUTED_VALUE"""),"")</f>
        <v/>
      </c>
      <c r="E383" t="str">
        <f>IFERROR(__xludf.DUMMYFUNCTION("""COMPUTED_VALUE"""),"")</f>
        <v/>
      </c>
      <c r="F383" t="str">
        <f>IFERROR(__xludf.DUMMYFUNCTION("""COMPUTED_VALUE"""),"")</f>
        <v/>
      </c>
      <c r="G383" t="str">
        <f>IFERROR(__xludf.DUMMYFUNCTION("""COMPUTED_VALUE"""),"")</f>
        <v/>
      </c>
      <c r="H383" t="str">
        <f>IFERROR(__xludf.DUMMYFUNCTION("""COMPUTED_VALUE"""),"")</f>
        <v/>
      </c>
      <c r="I383" t="str">
        <f>IFERROR(__xludf.DUMMYFUNCTION("""COMPUTED_VALUE"""),"")</f>
        <v/>
      </c>
      <c r="J383" t="str">
        <f>IFERROR(__xludf.DUMMYFUNCTION("""COMPUTED_VALUE"""),"")</f>
        <v/>
      </c>
      <c r="K383" t="str">
        <f>IFERROR(__xludf.DUMMYFUNCTION("""COMPUTED_VALUE"""),"")</f>
        <v/>
      </c>
      <c r="L383" s="61" t="str">
        <f>IFERROR(__xludf.DUMMYFUNCTION("""COMPUTED_VALUE"""),"")</f>
        <v/>
      </c>
      <c r="M383" s="61" t="str">
        <f>IFERROR(__xludf.DUMMYFUNCTION("""COMPUTED_VALUE"""),"")</f>
        <v/>
      </c>
      <c r="N383" t="str">
        <f>IFERROR(__xludf.DUMMYFUNCTION("""COMPUTED_VALUE"""),"")</f>
        <v/>
      </c>
      <c r="O383" t="str">
        <f>IFERROR(__xludf.DUMMYFUNCTION("""COMPUTED_VALUE"""),"")</f>
        <v/>
      </c>
      <c r="P383" t="str">
        <f>IFERROR(__xludf.DUMMYFUNCTION("""COMPUTED_VALUE"""),"")</f>
        <v/>
      </c>
      <c r="Q383" t="str">
        <f>IFERROR(__xludf.DUMMYFUNCTION("""COMPUTED_VALUE"""),"")</f>
        <v/>
      </c>
      <c r="R383" t="str">
        <f>IFERROR(__xludf.DUMMYFUNCTION("""COMPUTED_VALUE"""),"")</f>
        <v/>
      </c>
      <c r="S383" t="str">
        <f>IFERROR(__xludf.DUMMYFUNCTION("""COMPUTED_VALUE"""),"")</f>
        <v/>
      </c>
      <c r="T383" t="str">
        <f>IFERROR(__xludf.DUMMYFUNCTION("""COMPUTED_VALUE"""),"")</f>
        <v/>
      </c>
      <c r="U383" t="str">
        <f>IFERROR(__xludf.DUMMYFUNCTION("""COMPUTED_VALUE"""),"")</f>
        <v/>
      </c>
      <c r="V383" t="str">
        <f>IFERROR(__xludf.DUMMYFUNCTION("""COMPUTED_VALUE"""),"")</f>
        <v/>
      </c>
      <c r="W383" t="str">
        <f>IFERROR(__xludf.DUMMYFUNCTION("""COMPUTED_VALUE"""),"")</f>
        <v/>
      </c>
      <c r="X383" t="str">
        <f>IFERROR(__xludf.DUMMYFUNCTION("""COMPUTED_VALUE"""),"")</f>
        <v/>
      </c>
      <c r="Y383" t="str">
        <f>IFERROR(__xludf.DUMMYFUNCTION("""COMPUTED_VALUE"""),"")</f>
        <v/>
      </c>
      <c r="Z383" t="str">
        <f>IFERROR(__xludf.DUMMYFUNCTION("""COMPUTED_VALUE"""),"")</f>
        <v/>
      </c>
      <c r="AA383" t="str">
        <f>IFERROR(__xludf.DUMMYFUNCTION("""COMPUTED_VALUE"""),"")</f>
        <v/>
      </c>
      <c r="AB383" t="str">
        <f>IFERROR(__xludf.DUMMYFUNCTION("""COMPUTED_VALUE"""),"")</f>
        <v/>
      </c>
      <c r="AC383" t="str">
        <f>IFERROR(__xludf.DUMMYFUNCTION("""COMPUTED_VALUE"""),"")</f>
        <v/>
      </c>
      <c r="AD383" t="str">
        <f>IFERROR(__xludf.DUMMYFUNCTION("""COMPUTED_VALUE"""),"")</f>
        <v/>
      </c>
      <c r="AE383" t="str">
        <f>IFERROR(__xludf.DUMMYFUNCTION("""COMPUTED_VALUE"""),"")</f>
        <v/>
      </c>
      <c r="AF383" t="str">
        <f>IFERROR(__xludf.DUMMYFUNCTION("""COMPUTED_VALUE"""),"")</f>
        <v/>
      </c>
      <c r="AG383" t="str">
        <f>IFERROR(__xludf.DUMMYFUNCTION("""COMPUTED_VALUE"""),"")</f>
        <v/>
      </c>
    </row>
    <row r="384">
      <c r="A384" t="str">
        <f>IFERROR(__xludf.DUMMYFUNCTION("""COMPUTED_VALUE"""),"")</f>
        <v/>
      </c>
      <c r="B384" t="str">
        <f>IFERROR(__xludf.DUMMYFUNCTION("""COMPUTED_VALUE"""),"")</f>
        <v/>
      </c>
      <c r="C384" t="str">
        <f>IFERROR(__xludf.DUMMYFUNCTION("""COMPUTED_VALUE"""),"")</f>
        <v/>
      </c>
      <c r="D384" t="str">
        <f>IFERROR(__xludf.DUMMYFUNCTION("""COMPUTED_VALUE"""),"")</f>
        <v/>
      </c>
      <c r="E384" t="str">
        <f>IFERROR(__xludf.DUMMYFUNCTION("""COMPUTED_VALUE"""),"")</f>
        <v/>
      </c>
      <c r="F384" t="str">
        <f>IFERROR(__xludf.DUMMYFUNCTION("""COMPUTED_VALUE"""),"")</f>
        <v/>
      </c>
      <c r="G384" t="str">
        <f>IFERROR(__xludf.DUMMYFUNCTION("""COMPUTED_VALUE"""),"")</f>
        <v/>
      </c>
      <c r="H384" t="str">
        <f>IFERROR(__xludf.DUMMYFUNCTION("""COMPUTED_VALUE"""),"")</f>
        <v/>
      </c>
      <c r="I384" t="str">
        <f>IFERROR(__xludf.DUMMYFUNCTION("""COMPUTED_VALUE"""),"")</f>
        <v/>
      </c>
      <c r="J384" t="str">
        <f>IFERROR(__xludf.DUMMYFUNCTION("""COMPUTED_VALUE"""),"")</f>
        <v/>
      </c>
      <c r="K384" t="str">
        <f>IFERROR(__xludf.DUMMYFUNCTION("""COMPUTED_VALUE"""),"")</f>
        <v/>
      </c>
      <c r="L384" s="61" t="str">
        <f>IFERROR(__xludf.DUMMYFUNCTION("""COMPUTED_VALUE"""),"")</f>
        <v/>
      </c>
      <c r="M384" s="61" t="str">
        <f>IFERROR(__xludf.DUMMYFUNCTION("""COMPUTED_VALUE"""),"")</f>
        <v/>
      </c>
      <c r="N384" t="str">
        <f>IFERROR(__xludf.DUMMYFUNCTION("""COMPUTED_VALUE"""),"")</f>
        <v/>
      </c>
      <c r="O384" t="str">
        <f>IFERROR(__xludf.DUMMYFUNCTION("""COMPUTED_VALUE"""),"")</f>
        <v/>
      </c>
      <c r="P384" t="str">
        <f>IFERROR(__xludf.DUMMYFUNCTION("""COMPUTED_VALUE"""),"")</f>
        <v/>
      </c>
      <c r="Q384" t="str">
        <f>IFERROR(__xludf.DUMMYFUNCTION("""COMPUTED_VALUE"""),"")</f>
        <v/>
      </c>
      <c r="R384" t="str">
        <f>IFERROR(__xludf.DUMMYFUNCTION("""COMPUTED_VALUE"""),"")</f>
        <v/>
      </c>
      <c r="S384" t="str">
        <f>IFERROR(__xludf.DUMMYFUNCTION("""COMPUTED_VALUE"""),"")</f>
        <v/>
      </c>
      <c r="T384" t="str">
        <f>IFERROR(__xludf.DUMMYFUNCTION("""COMPUTED_VALUE"""),"")</f>
        <v/>
      </c>
      <c r="U384" t="str">
        <f>IFERROR(__xludf.DUMMYFUNCTION("""COMPUTED_VALUE"""),"")</f>
        <v/>
      </c>
      <c r="V384" t="str">
        <f>IFERROR(__xludf.DUMMYFUNCTION("""COMPUTED_VALUE"""),"")</f>
        <v/>
      </c>
      <c r="W384" t="str">
        <f>IFERROR(__xludf.DUMMYFUNCTION("""COMPUTED_VALUE"""),"")</f>
        <v/>
      </c>
      <c r="X384" t="str">
        <f>IFERROR(__xludf.DUMMYFUNCTION("""COMPUTED_VALUE"""),"")</f>
        <v/>
      </c>
      <c r="Y384" t="str">
        <f>IFERROR(__xludf.DUMMYFUNCTION("""COMPUTED_VALUE"""),"")</f>
        <v/>
      </c>
      <c r="Z384" t="str">
        <f>IFERROR(__xludf.DUMMYFUNCTION("""COMPUTED_VALUE"""),"")</f>
        <v/>
      </c>
      <c r="AA384" t="str">
        <f>IFERROR(__xludf.DUMMYFUNCTION("""COMPUTED_VALUE"""),"")</f>
        <v/>
      </c>
      <c r="AB384" t="str">
        <f>IFERROR(__xludf.DUMMYFUNCTION("""COMPUTED_VALUE"""),"")</f>
        <v/>
      </c>
      <c r="AC384" t="str">
        <f>IFERROR(__xludf.DUMMYFUNCTION("""COMPUTED_VALUE"""),"")</f>
        <v/>
      </c>
      <c r="AD384" t="str">
        <f>IFERROR(__xludf.DUMMYFUNCTION("""COMPUTED_VALUE"""),"")</f>
        <v/>
      </c>
      <c r="AE384" t="str">
        <f>IFERROR(__xludf.DUMMYFUNCTION("""COMPUTED_VALUE"""),"")</f>
        <v/>
      </c>
      <c r="AF384" t="str">
        <f>IFERROR(__xludf.DUMMYFUNCTION("""COMPUTED_VALUE"""),"")</f>
        <v/>
      </c>
      <c r="AG384" t="str">
        <f>IFERROR(__xludf.DUMMYFUNCTION("""COMPUTED_VALUE"""),"")</f>
        <v/>
      </c>
    </row>
    <row r="385">
      <c r="A385" t="str">
        <f>IFERROR(__xludf.DUMMYFUNCTION("""COMPUTED_VALUE"""),"")</f>
        <v/>
      </c>
      <c r="B385" t="str">
        <f>IFERROR(__xludf.DUMMYFUNCTION("""COMPUTED_VALUE"""),"")</f>
        <v/>
      </c>
      <c r="C385" t="str">
        <f>IFERROR(__xludf.DUMMYFUNCTION("""COMPUTED_VALUE"""),"")</f>
        <v/>
      </c>
      <c r="D385" t="str">
        <f>IFERROR(__xludf.DUMMYFUNCTION("""COMPUTED_VALUE"""),"")</f>
        <v/>
      </c>
      <c r="E385" t="str">
        <f>IFERROR(__xludf.DUMMYFUNCTION("""COMPUTED_VALUE"""),"")</f>
        <v/>
      </c>
      <c r="F385" t="str">
        <f>IFERROR(__xludf.DUMMYFUNCTION("""COMPUTED_VALUE"""),"")</f>
        <v/>
      </c>
      <c r="G385" t="str">
        <f>IFERROR(__xludf.DUMMYFUNCTION("""COMPUTED_VALUE"""),"")</f>
        <v/>
      </c>
      <c r="H385" t="str">
        <f>IFERROR(__xludf.DUMMYFUNCTION("""COMPUTED_VALUE"""),"")</f>
        <v/>
      </c>
      <c r="I385" t="str">
        <f>IFERROR(__xludf.DUMMYFUNCTION("""COMPUTED_VALUE"""),"")</f>
        <v/>
      </c>
      <c r="J385" t="str">
        <f>IFERROR(__xludf.DUMMYFUNCTION("""COMPUTED_VALUE"""),"")</f>
        <v/>
      </c>
      <c r="K385" t="str">
        <f>IFERROR(__xludf.DUMMYFUNCTION("""COMPUTED_VALUE"""),"")</f>
        <v/>
      </c>
      <c r="L385" s="61" t="str">
        <f>IFERROR(__xludf.DUMMYFUNCTION("""COMPUTED_VALUE"""),"")</f>
        <v/>
      </c>
      <c r="M385" s="61" t="str">
        <f>IFERROR(__xludf.DUMMYFUNCTION("""COMPUTED_VALUE"""),"")</f>
        <v/>
      </c>
      <c r="N385" t="str">
        <f>IFERROR(__xludf.DUMMYFUNCTION("""COMPUTED_VALUE"""),"")</f>
        <v/>
      </c>
      <c r="O385" t="str">
        <f>IFERROR(__xludf.DUMMYFUNCTION("""COMPUTED_VALUE"""),"")</f>
        <v/>
      </c>
      <c r="P385" t="str">
        <f>IFERROR(__xludf.DUMMYFUNCTION("""COMPUTED_VALUE"""),"")</f>
        <v/>
      </c>
      <c r="Q385" t="str">
        <f>IFERROR(__xludf.DUMMYFUNCTION("""COMPUTED_VALUE"""),"")</f>
        <v/>
      </c>
      <c r="R385" t="str">
        <f>IFERROR(__xludf.DUMMYFUNCTION("""COMPUTED_VALUE"""),"")</f>
        <v/>
      </c>
      <c r="S385" t="str">
        <f>IFERROR(__xludf.DUMMYFUNCTION("""COMPUTED_VALUE"""),"")</f>
        <v/>
      </c>
      <c r="T385" t="str">
        <f>IFERROR(__xludf.DUMMYFUNCTION("""COMPUTED_VALUE"""),"")</f>
        <v/>
      </c>
      <c r="U385" t="str">
        <f>IFERROR(__xludf.DUMMYFUNCTION("""COMPUTED_VALUE"""),"")</f>
        <v/>
      </c>
      <c r="V385" t="str">
        <f>IFERROR(__xludf.DUMMYFUNCTION("""COMPUTED_VALUE"""),"")</f>
        <v/>
      </c>
      <c r="W385" t="str">
        <f>IFERROR(__xludf.DUMMYFUNCTION("""COMPUTED_VALUE"""),"")</f>
        <v/>
      </c>
      <c r="X385" t="str">
        <f>IFERROR(__xludf.DUMMYFUNCTION("""COMPUTED_VALUE"""),"")</f>
        <v/>
      </c>
      <c r="Y385" t="str">
        <f>IFERROR(__xludf.DUMMYFUNCTION("""COMPUTED_VALUE"""),"")</f>
        <v/>
      </c>
      <c r="Z385" t="str">
        <f>IFERROR(__xludf.DUMMYFUNCTION("""COMPUTED_VALUE"""),"")</f>
        <v/>
      </c>
      <c r="AA385" t="str">
        <f>IFERROR(__xludf.DUMMYFUNCTION("""COMPUTED_VALUE"""),"")</f>
        <v/>
      </c>
      <c r="AB385" t="str">
        <f>IFERROR(__xludf.DUMMYFUNCTION("""COMPUTED_VALUE"""),"")</f>
        <v/>
      </c>
      <c r="AC385" t="str">
        <f>IFERROR(__xludf.DUMMYFUNCTION("""COMPUTED_VALUE"""),"")</f>
        <v/>
      </c>
      <c r="AD385" t="str">
        <f>IFERROR(__xludf.DUMMYFUNCTION("""COMPUTED_VALUE"""),"")</f>
        <v/>
      </c>
      <c r="AE385" t="str">
        <f>IFERROR(__xludf.DUMMYFUNCTION("""COMPUTED_VALUE"""),"")</f>
        <v/>
      </c>
      <c r="AF385" t="str">
        <f>IFERROR(__xludf.DUMMYFUNCTION("""COMPUTED_VALUE"""),"")</f>
        <v/>
      </c>
      <c r="AG385" t="str">
        <f>IFERROR(__xludf.DUMMYFUNCTION("""COMPUTED_VALUE"""),"")</f>
        <v/>
      </c>
    </row>
    <row r="386">
      <c r="A386" t="str">
        <f>IFERROR(__xludf.DUMMYFUNCTION("""COMPUTED_VALUE"""),"")</f>
        <v/>
      </c>
      <c r="B386" t="str">
        <f>IFERROR(__xludf.DUMMYFUNCTION("""COMPUTED_VALUE"""),"")</f>
        <v/>
      </c>
      <c r="C386" t="str">
        <f>IFERROR(__xludf.DUMMYFUNCTION("""COMPUTED_VALUE"""),"")</f>
        <v/>
      </c>
      <c r="D386" t="str">
        <f>IFERROR(__xludf.DUMMYFUNCTION("""COMPUTED_VALUE"""),"")</f>
        <v/>
      </c>
      <c r="E386" t="str">
        <f>IFERROR(__xludf.DUMMYFUNCTION("""COMPUTED_VALUE"""),"")</f>
        <v/>
      </c>
      <c r="F386" t="str">
        <f>IFERROR(__xludf.DUMMYFUNCTION("""COMPUTED_VALUE"""),"")</f>
        <v/>
      </c>
      <c r="G386" t="str">
        <f>IFERROR(__xludf.DUMMYFUNCTION("""COMPUTED_VALUE"""),"")</f>
        <v/>
      </c>
      <c r="H386" t="str">
        <f>IFERROR(__xludf.DUMMYFUNCTION("""COMPUTED_VALUE"""),"")</f>
        <v/>
      </c>
      <c r="I386" t="str">
        <f>IFERROR(__xludf.DUMMYFUNCTION("""COMPUTED_VALUE"""),"")</f>
        <v/>
      </c>
      <c r="J386" t="str">
        <f>IFERROR(__xludf.DUMMYFUNCTION("""COMPUTED_VALUE"""),"")</f>
        <v/>
      </c>
      <c r="K386" t="str">
        <f>IFERROR(__xludf.DUMMYFUNCTION("""COMPUTED_VALUE"""),"")</f>
        <v/>
      </c>
      <c r="L386" s="61" t="str">
        <f>IFERROR(__xludf.DUMMYFUNCTION("""COMPUTED_VALUE"""),"")</f>
        <v/>
      </c>
      <c r="M386" s="61" t="str">
        <f>IFERROR(__xludf.DUMMYFUNCTION("""COMPUTED_VALUE"""),"")</f>
        <v/>
      </c>
      <c r="N386" t="str">
        <f>IFERROR(__xludf.DUMMYFUNCTION("""COMPUTED_VALUE"""),"")</f>
        <v/>
      </c>
      <c r="O386" t="str">
        <f>IFERROR(__xludf.DUMMYFUNCTION("""COMPUTED_VALUE"""),"")</f>
        <v/>
      </c>
      <c r="P386" t="str">
        <f>IFERROR(__xludf.DUMMYFUNCTION("""COMPUTED_VALUE"""),"")</f>
        <v/>
      </c>
      <c r="Q386" t="str">
        <f>IFERROR(__xludf.DUMMYFUNCTION("""COMPUTED_VALUE"""),"")</f>
        <v/>
      </c>
      <c r="R386" t="str">
        <f>IFERROR(__xludf.DUMMYFUNCTION("""COMPUTED_VALUE"""),"")</f>
        <v/>
      </c>
      <c r="S386" t="str">
        <f>IFERROR(__xludf.DUMMYFUNCTION("""COMPUTED_VALUE"""),"")</f>
        <v/>
      </c>
      <c r="T386" t="str">
        <f>IFERROR(__xludf.DUMMYFUNCTION("""COMPUTED_VALUE"""),"")</f>
        <v/>
      </c>
      <c r="U386" t="str">
        <f>IFERROR(__xludf.DUMMYFUNCTION("""COMPUTED_VALUE"""),"")</f>
        <v/>
      </c>
      <c r="V386" t="str">
        <f>IFERROR(__xludf.DUMMYFUNCTION("""COMPUTED_VALUE"""),"")</f>
        <v/>
      </c>
      <c r="W386" t="str">
        <f>IFERROR(__xludf.DUMMYFUNCTION("""COMPUTED_VALUE"""),"")</f>
        <v/>
      </c>
      <c r="X386" t="str">
        <f>IFERROR(__xludf.DUMMYFUNCTION("""COMPUTED_VALUE"""),"")</f>
        <v/>
      </c>
      <c r="Y386" t="str">
        <f>IFERROR(__xludf.DUMMYFUNCTION("""COMPUTED_VALUE"""),"")</f>
        <v/>
      </c>
      <c r="Z386" t="str">
        <f>IFERROR(__xludf.DUMMYFUNCTION("""COMPUTED_VALUE"""),"")</f>
        <v/>
      </c>
      <c r="AA386" t="str">
        <f>IFERROR(__xludf.DUMMYFUNCTION("""COMPUTED_VALUE"""),"")</f>
        <v/>
      </c>
      <c r="AB386" t="str">
        <f>IFERROR(__xludf.DUMMYFUNCTION("""COMPUTED_VALUE"""),"")</f>
        <v/>
      </c>
      <c r="AC386" t="str">
        <f>IFERROR(__xludf.DUMMYFUNCTION("""COMPUTED_VALUE"""),"")</f>
        <v/>
      </c>
      <c r="AD386" t="str">
        <f>IFERROR(__xludf.DUMMYFUNCTION("""COMPUTED_VALUE"""),"")</f>
        <v/>
      </c>
      <c r="AE386" t="str">
        <f>IFERROR(__xludf.DUMMYFUNCTION("""COMPUTED_VALUE"""),"")</f>
        <v/>
      </c>
      <c r="AF386" t="str">
        <f>IFERROR(__xludf.DUMMYFUNCTION("""COMPUTED_VALUE"""),"")</f>
        <v/>
      </c>
      <c r="AG386" t="str">
        <f>IFERROR(__xludf.DUMMYFUNCTION("""COMPUTED_VALUE"""),"")</f>
        <v/>
      </c>
    </row>
    <row r="387">
      <c r="A387" t="str">
        <f>IFERROR(__xludf.DUMMYFUNCTION("""COMPUTED_VALUE"""),"")</f>
        <v/>
      </c>
      <c r="B387" t="str">
        <f>IFERROR(__xludf.DUMMYFUNCTION("""COMPUTED_VALUE"""),"")</f>
        <v/>
      </c>
      <c r="C387" t="str">
        <f>IFERROR(__xludf.DUMMYFUNCTION("""COMPUTED_VALUE"""),"")</f>
        <v/>
      </c>
      <c r="D387" t="str">
        <f>IFERROR(__xludf.DUMMYFUNCTION("""COMPUTED_VALUE"""),"")</f>
        <v/>
      </c>
      <c r="E387" t="str">
        <f>IFERROR(__xludf.DUMMYFUNCTION("""COMPUTED_VALUE"""),"")</f>
        <v/>
      </c>
      <c r="F387" t="str">
        <f>IFERROR(__xludf.DUMMYFUNCTION("""COMPUTED_VALUE"""),"")</f>
        <v/>
      </c>
      <c r="G387" t="str">
        <f>IFERROR(__xludf.DUMMYFUNCTION("""COMPUTED_VALUE"""),"")</f>
        <v/>
      </c>
      <c r="H387" t="str">
        <f>IFERROR(__xludf.DUMMYFUNCTION("""COMPUTED_VALUE"""),"")</f>
        <v/>
      </c>
      <c r="I387" t="str">
        <f>IFERROR(__xludf.DUMMYFUNCTION("""COMPUTED_VALUE"""),"")</f>
        <v/>
      </c>
      <c r="J387" t="str">
        <f>IFERROR(__xludf.DUMMYFUNCTION("""COMPUTED_VALUE"""),"")</f>
        <v/>
      </c>
      <c r="K387" t="str">
        <f>IFERROR(__xludf.DUMMYFUNCTION("""COMPUTED_VALUE"""),"")</f>
        <v/>
      </c>
      <c r="L387" s="61" t="str">
        <f>IFERROR(__xludf.DUMMYFUNCTION("""COMPUTED_VALUE"""),"")</f>
        <v/>
      </c>
      <c r="M387" s="61" t="str">
        <f>IFERROR(__xludf.DUMMYFUNCTION("""COMPUTED_VALUE"""),"")</f>
        <v/>
      </c>
      <c r="N387" t="str">
        <f>IFERROR(__xludf.DUMMYFUNCTION("""COMPUTED_VALUE"""),"")</f>
        <v/>
      </c>
      <c r="O387" t="str">
        <f>IFERROR(__xludf.DUMMYFUNCTION("""COMPUTED_VALUE"""),"")</f>
        <v/>
      </c>
      <c r="P387" t="str">
        <f>IFERROR(__xludf.DUMMYFUNCTION("""COMPUTED_VALUE"""),"")</f>
        <v/>
      </c>
      <c r="Q387" t="str">
        <f>IFERROR(__xludf.DUMMYFUNCTION("""COMPUTED_VALUE"""),"")</f>
        <v/>
      </c>
      <c r="R387" t="str">
        <f>IFERROR(__xludf.DUMMYFUNCTION("""COMPUTED_VALUE"""),"")</f>
        <v/>
      </c>
      <c r="S387" t="str">
        <f>IFERROR(__xludf.DUMMYFUNCTION("""COMPUTED_VALUE"""),"")</f>
        <v/>
      </c>
      <c r="T387" t="str">
        <f>IFERROR(__xludf.DUMMYFUNCTION("""COMPUTED_VALUE"""),"")</f>
        <v/>
      </c>
      <c r="U387" t="str">
        <f>IFERROR(__xludf.DUMMYFUNCTION("""COMPUTED_VALUE"""),"")</f>
        <v/>
      </c>
      <c r="V387" t="str">
        <f>IFERROR(__xludf.DUMMYFUNCTION("""COMPUTED_VALUE"""),"")</f>
        <v/>
      </c>
      <c r="W387" t="str">
        <f>IFERROR(__xludf.DUMMYFUNCTION("""COMPUTED_VALUE"""),"")</f>
        <v/>
      </c>
      <c r="X387" t="str">
        <f>IFERROR(__xludf.DUMMYFUNCTION("""COMPUTED_VALUE"""),"")</f>
        <v/>
      </c>
      <c r="Y387" t="str">
        <f>IFERROR(__xludf.DUMMYFUNCTION("""COMPUTED_VALUE"""),"")</f>
        <v/>
      </c>
      <c r="Z387" t="str">
        <f>IFERROR(__xludf.DUMMYFUNCTION("""COMPUTED_VALUE"""),"")</f>
        <v/>
      </c>
      <c r="AA387" t="str">
        <f>IFERROR(__xludf.DUMMYFUNCTION("""COMPUTED_VALUE"""),"")</f>
        <v/>
      </c>
      <c r="AB387" t="str">
        <f>IFERROR(__xludf.DUMMYFUNCTION("""COMPUTED_VALUE"""),"")</f>
        <v/>
      </c>
      <c r="AC387" t="str">
        <f>IFERROR(__xludf.DUMMYFUNCTION("""COMPUTED_VALUE"""),"")</f>
        <v/>
      </c>
      <c r="AD387" t="str">
        <f>IFERROR(__xludf.DUMMYFUNCTION("""COMPUTED_VALUE"""),"")</f>
        <v/>
      </c>
      <c r="AE387" t="str">
        <f>IFERROR(__xludf.DUMMYFUNCTION("""COMPUTED_VALUE"""),"")</f>
        <v/>
      </c>
      <c r="AF387" t="str">
        <f>IFERROR(__xludf.DUMMYFUNCTION("""COMPUTED_VALUE"""),"")</f>
        <v/>
      </c>
      <c r="AG387" t="str">
        <f>IFERROR(__xludf.DUMMYFUNCTION("""COMPUTED_VALUE"""),"")</f>
        <v/>
      </c>
    </row>
    <row r="388">
      <c r="A388" t="str">
        <f>IFERROR(__xludf.DUMMYFUNCTION("""COMPUTED_VALUE"""),"")</f>
        <v/>
      </c>
      <c r="B388" t="str">
        <f>IFERROR(__xludf.DUMMYFUNCTION("""COMPUTED_VALUE"""),"")</f>
        <v/>
      </c>
      <c r="C388" t="str">
        <f>IFERROR(__xludf.DUMMYFUNCTION("""COMPUTED_VALUE"""),"")</f>
        <v/>
      </c>
      <c r="D388" t="str">
        <f>IFERROR(__xludf.DUMMYFUNCTION("""COMPUTED_VALUE"""),"")</f>
        <v/>
      </c>
      <c r="E388" t="str">
        <f>IFERROR(__xludf.DUMMYFUNCTION("""COMPUTED_VALUE"""),"")</f>
        <v/>
      </c>
      <c r="F388" t="str">
        <f>IFERROR(__xludf.DUMMYFUNCTION("""COMPUTED_VALUE"""),"")</f>
        <v/>
      </c>
      <c r="G388" t="str">
        <f>IFERROR(__xludf.DUMMYFUNCTION("""COMPUTED_VALUE"""),"")</f>
        <v/>
      </c>
      <c r="H388" t="str">
        <f>IFERROR(__xludf.DUMMYFUNCTION("""COMPUTED_VALUE"""),"")</f>
        <v/>
      </c>
      <c r="I388" t="str">
        <f>IFERROR(__xludf.DUMMYFUNCTION("""COMPUTED_VALUE"""),"")</f>
        <v/>
      </c>
      <c r="J388" t="str">
        <f>IFERROR(__xludf.DUMMYFUNCTION("""COMPUTED_VALUE"""),"")</f>
        <v/>
      </c>
      <c r="K388" t="str">
        <f>IFERROR(__xludf.DUMMYFUNCTION("""COMPUTED_VALUE"""),"")</f>
        <v/>
      </c>
      <c r="L388" s="61" t="str">
        <f>IFERROR(__xludf.DUMMYFUNCTION("""COMPUTED_VALUE"""),"")</f>
        <v/>
      </c>
      <c r="M388" s="61" t="str">
        <f>IFERROR(__xludf.DUMMYFUNCTION("""COMPUTED_VALUE"""),"")</f>
        <v/>
      </c>
      <c r="N388" t="str">
        <f>IFERROR(__xludf.DUMMYFUNCTION("""COMPUTED_VALUE"""),"")</f>
        <v/>
      </c>
      <c r="O388" t="str">
        <f>IFERROR(__xludf.DUMMYFUNCTION("""COMPUTED_VALUE"""),"")</f>
        <v/>
      </c>
      <c r="P388" t="str">
        <f>IFERROR(__xludf.DUMMYFUNCTION("""COMPUTED_VALUE"""),"")</f>
        <v/>
      </c>
      <c r="Q388" t="str">
        <f>IFERROR(__xludf.DUMMYFUNCTION("""COMPUTED_VALUE"""),"")</f>
        <v/>
      </c>
      <c r="R388" t="str">
        <f>IFERROR(__xludf.DUMMYFUNCTION("""COMPUTED_VALUE"""),"")</f>
        <v/>
      </c>
      <c r="S388" t="str">
        <f>IFERROR(__xludf.DUMMYFUNCTION("""COMPUTED_VALUE"""),"")</f>
        <v/>
      </c>
      <c r="T388" t="str">
        <f>IFERROR(__xludf.DUMMYFUNCTION("""COMPUTED_VALUE"""),"")</f>
        <v/>
      </c>
      <c r="U388" t="str">
        <f>IFERROR(__xludf.DUMMYFUNCTION("""COMPUTED_VALUE"""),"")</f>
        <v/>
      </c>
      <c r="V388" t="str">
        <f>IFERROR(__xludf.DUMMYFUNCTION("""COMPUTED_VALUE"""),"")</f>
        <v/>
      </c>
      <c r="W388" t="str">
        <f>IFERROR(__xludf.DUMMYFUNCTION("""COMPUTED_VALUE"""),"")</f>
        <v/>
      </c>
      <c r="X388" t="str">
        <f>IFERROR(__xludf.DUMMYFUNCTION("""COMPUTED_VALUE"""),"")</f>
        <v/>
      </c>
      <c r="Y388" t="str">
        <f>IFERROR(__xludf.DUMMYFUNCTION("""COMPUTED_VALUE"""),"")</f>
        <v/>
      </c>
      <c r="Z388" t="str">
        <f>IFERROR(__xludf.DUMMYFUNCTION("""COMPUTED_VALUE"""),"")</f>
        <v/>
      </c>
      <c r="AA388" t="str">
        <f>IFERROR(__xludf.DUMMYFUNCTION("""COMPUTED_VALUE"""),"")</f>
        <v/>
      </c>
      <c r="AB388" t="str">
        <f>IFERROR(__xludf.DUMMYFUNCTION("""COMPUTED_VALUE"""),"")</f>
        <v/>
      </c>
      <c r="AC388" t="str">
        <f>IFERROR(__xludf.DUMMYFUNCTION("""COMPUTED_VALUE"""),"")</f>
        <v/>
      </c>
      <c r="AD388" t="str">
        <f>IFERROR(__xludf.DUMMYFUNCTION("""COMPUTED_VALUE"""),"")</f>
        <v/>
      </c>
      <c r="AE388" t="str">
        <f>IFERROR(__xludf.DUMMYFUNCTION("""COMPUTED_VALUE"""),"")</f>
        <v/>
      </c>
      <c r="AF388" t="str">
        <f>IFERROR(__xludf.DUMMYFUNCTION("""COMPUTED_VALUE"""),"")</f>
        <v/>
      </c>
      <c r="AG388" t="str">
        <f>IFERROR(__xludf.DUMMYFUNCTION("""COMPUTED_VALUE"""),"")</f>
        <v/>
      </c>
    </row>
    <row r="389">
      <c r="A389" t="str">
        <f>IFERROR(__xludf.DUMMYFUNCTION("""COMPUTED_VALUE"""),"")</f>
        <v/>
      </c>
      <c r="B389" t="str">
        <f>IFERROR(__xludf.DUMMYFUNCTION("""COMPUTED_VALUE"""),"")</f>
        <v/>
      </c>
      <c r="C389" t="str">
        <f>IFERROR(__xludf.DUMMYFUNCTION("""COMPUTED_VALUE"""),"")</f>
        <v/>
      </c>
      <c r="D389" t="str">
        <f>IFERROR(__xludf.DUMMYFUNCTION("""COMPUTED_VALUE"""),"")</f>
        <v/>
      </c>
      <c r="E389" t="str">
        <f>IFERROR(__xludf.DUMMYFUNCTION("""COMPUTED_VALUE"""),"")</f>
        <v/>
      </c>
      <c r="F389" t="str">
        <f>IFERROR(__xludf.DUMMYFUNCTION("""COMPUTED_VALUE"""),"")</f>
        <v/>
      </c>
      <c r="G389" t="str">
        <f>IFERROR(__xludf.DUMMYFUNCTION("""COMPUTED_VALUE"""),"")</f>
        <v/>
      </c>
      <c r="H389" t="str">
        <f>IFERROR(__xludf.DUMMYFUNCTION("""COMPUTED_VALUE"""),"")</f>
        <v/>
      </c>
      <c r="I389" t="str">
        <f>IFERROR(__xludf.DUMMYFUNCTION("""COMPUTED_VALUE"""),"")</f>
        <v/>
      </c>
      <c r="J389" t="str">
        <f>IFERROR(__xludf.DUMMYFUNCTION("""COMPUTED_VALUE"""),"")</f>
        <v/>
      </c>
      <c r="K389" t="str">
        <f>IFERROR(__xludf.DUMMYFUNCTION("""COMPUTED_VALUE"""),"")</f>
        <v/>
      </c>
      <c r="L389" s="61" t="str">
        <f>IFERROR(__xludf.DUMMYFUNCTION("""COMPUTED_VALUE"""),"")</f>
        <v/>
      </c>
      <c r="M389" s="61" t="str">
        <f>IFERROR(__xludf.DUMMYFUNCTION("""COMPUTED_VALUE"""),"")</f>
        <v/>
      </c>
      <c r="N389" t="str">
        <f>IFERROR(__xludf.DUMMYFUNCTION("""COMPUTED_VALUE"""),"")</f>
        <v/>
      </c>
      <c r="O389" t="str">
        <f>IFERROR(__xludf.DUMMYFUNCTION("""COMPUTED_VALUE"""),"")</f>
        <v/>
      </c>
      <c r="P389" t="str">
        <f>IFERROR(__xludf.DUMMYFUNCTION("""COMPUTED_VALUE"""),"")</f>
        <v/>
      </c>
      <c r="Q389" t="str">
        <f>IFERROR(__xludf.DUMMYFUNCTION("""COMPUTED_VALUE"""),"")</f>
        <v/>
      </c>
      <c r="R389" t="str">
        <f>IFERROR(__xludf.DUMMYFUNCTION("""COMPUTED_VALUE"""),"")</f>
        <v/>
      </c>
      <c r="S389" t="str">
        <f>IFERROR(__xludf.DUMMYFUNCTION("""COMPUTED_VALUE"""),"")</f>
        <v/>
      </c>
      <c r="T389" t="str">
        <f>IFERROR(__xludf.DUMMYFUNCTION("""COMPUTED_VALUE"""),"")</f>
        <v/>
      </c>
      <c r="U389" t="str">
        <f>IFERROR(__xludf.DUMMYFUNCTION("""COMPUTED_VALUE"""),"")</f>
        <v/>
      </c>
      <c r="V389" t="str">
        <f>IFERROR(__xludf.DUMMYFUNCTION("""COMPUTED_VALUE"""),"")</f>
        <v/>
      </c>
      <c r="W389" t="str">
        <f>IFERROR(__xludf.DUMMYFUNCTION("""COMPUTED_VALUE"""),"")</f>
        <v/>
      </c>
      <c r="X389" t="str">
        <f>IFERROR(__xludf.DUMMYFUNCTION("""COMPUTED_VALUE"""),"")</f>
        <v/>
      </c>
      <c r="Y389" t="str">
        <f>IFERROR(__xludf.DUMMYFUNCTION("""COMPUTED_VALUE"""),"")</f>
        <v/>
      </c>
      <c r="Z389" t="str">
        <f>IFERROR(__xludf.DUMMYFUNCTION("""COMPUTED_VALUE"""),"")</f>
        <v/>
      </c>
      <c r="AA389" t="str">
        <f>IFERROR(__xludf.DUMMYFUNCTION("""COMPUTED_VALUE"""),"")</f>
        <v/>
      </c>
      <c r="AB389" t="str">
        <f>IFERROR(__xludf.DUMMYFUNCTION("""COMPUTED_VALUE"""),"")</f>
        <v/>
      </c>
      <c r="AC389" t="str">
        <f>IFERROR(__xludf.DUMMYFUNCTION("""COMPUTED_VALUE"""),"")</f>
        <v/>
      </c>
      <c r="AD389" t="str">
        <f>IFERROR(__xludf.DUMMYFUNCTION("""COMPUTED_VALUE"""),"")</f>
        <v/>
      </c>
      <c r="AE389" t="str">
        <f>IFERROR(__xludf.DUMMYFUNCTION("""COMPUTED_VALUE"""),"")</f>
        <v/>
      </c>
      <c r="AF389" t="str">
        <f>IFERROR(__xludf.DUMMYFUNCTION("""COMPUTED_VALUE"""),"")</f>
        <v/>
      </c>
      <c r="AG389" t="str">
        <f>IFERROR(__xludf.DUMMYFUNCTION("""COMPUTED_VALUE"""),"")</f>
        <v/>
      </c>
    </row>
    <row r="390">
      <c r="A390" t="str">
        <f>IFERROR(__xludf.DUMMYFUNCTION("""COMPUTED_VALUE"""),"")</f>
        <v/>
      </c>
      <c r="B390" t="str">
        <f>IFERROR(__xludf.DUMMYFUNCTION("""COMPUTED_VALUE"""),"")</f>
        <v/>
      </c>
      <c r="C390" t="str">
        <f>IFERROR(__xludf.DUMMYFUNCTION("""COMPUTED_VALUE"""),"")</f>
        <v/>
      </c>
      <c r="D390" t="str">
        <f>IFERROR(__xludf.DUMMYFUNCTION("""COMPUTED_VALUE"""),"")</f>
        <v/>
      </c>
      <c r="E390" t="str">
        <f>IFERROR(__xludf.DUMMYFUNCTION("""COMPUTED_VALUE"""),"")</f>
        <v/>
      </c>
      <c r="F390" t="str">
        <f>IFERROR(__xludf.DUMMYFUNCTION("""COMPUTED_VALUE"""),"")</f>
        <v/>
      </c>
      <c r="G390" t="str">
        <f>IFERROR(__xludf.DUMMYFUNCTION("""COMPUTED_VALUE"""),"")</f>
        <v/>
      </c>
      <c r="H390" t="str">
        <f>IFERROR(__xludf.DUMMYFUNCTION("""COMPUTED_VALUE"""),"")</f>
        <v/>
      </c>
      <c r="I390" t="str">
        <f>IFERROR(__xludf.DUMMYFUNCTION("""COMPUTED_VALUE"""),"")</f>
        <v/>
      </c>
      <c r="J390" t="str">
        <f>IFERROR(__xludf.DUMMYFUNCTION("""COMPUTED_VALUE"""),"")</f>
        <v/>
      </c>
      <c r="K390" t="str">
        <f>IFERROR(__xludf.DUMMYFUNCTION("""COMPUTED_VALUE"""),"")</f>
        <v/>
      </c>
      <c r="L390" s="61" t="str">
        <f>IFERROR(__xludf.DUMMYFUNCTION("""COMPUTED_VALUE"""),"")</f>
        <v/>
      </c>
      <c r="M390" s="61" t="str">
        <f>IFERROR(__xludf.DUMMYFUNCTION("""COMPUTED_VALUE"""),"")</f>
        <v/>
      </c>
      <c r="N390" t="str">
        <f>IFERROR(__xludf.DUMMYFUNCTION("""COMPUTED_VALUE"""),"")</f>
        <v/>
      </c>
      <c r="O390" t="str">
        <f>IFERROR(__xludf.DUMMYFUNCTION("""COMPUTED_VALUE"""),"")</f>
        <v/>
      </c>
      <c r="P390" t="str">
        <f>IFERROR(__xludf.DUMMYFUNCTION("""COMPUTED_VALUE"""),"")</f>
        <v/>
      </c>
      <c r="Q390" t="str">
        <f>IFERROR(__xludf.DUMMYFUNCTION("""COMPUTED_VALUE"""),"")</f>
        <v/>
      </c>
      <c r="R390" t="str">
        <f>IFERROR(__xludf.DUMMYFUNCTION("""COMPUTED_VALUE"""),"")</f>
        <v/>
      </c>
      <c r="S390" t="str">
        <f>IFERROR(__xludf.DUMMYFUNCTION("""COMPUTED_VALUE"""),"")</f>
        <v/>
      </c>
      <c r="T390" t="str">
        <f>IFERROR(__xludf.DUMMYFUNCTION("""COMPUTED_VALUE"""),"")</f>
        <v/>
      </c>
      <c r="U390" t="str">
        <f>IFERROR(__xludf.DUMMYFUNCTION("""COMPUTED_VALUE"""),"")</f>
        <v/>
      </c>
      <c r="V390" t="str">
        <f>IFERROR(__xludf.DUMMYFUNCTION("""COMPUTED_VALUE"""),"")</f>
        <v/>
      </c>
      <c r="W390" t="str">
        <f>IFERROR(__xludf.DUMMYFUNCTION("""COMPUTED_VALUE"""),"")</f>
        <v/>
      </c>
      <c r="X390" t="str">
        <f>IFERROR(__xludf.DUMMYFUNCTION("""COMPUTED_VALUE"""),"")</f>
        <v/>
      </c>
      <c r="Y390" t="str">
        <f>IFERROR(__xludf.DUMMYFUNCTION("""COMPUTED_VALUE"""),"")</f>
        <v/>
      </c>
      <c r="Z390" t="str">
        <f>IFERROR(__xludf.DUMMYFUNCTION("""COMPUTED_VALUE"""),"")</f>
        <v/>
      </c>
      <c r="AA390" t="str">
        <f>IFERROR(__xludf.DUMMYFUNCTION("""COMPUTED_VALUE"""),"")</f>
        <v/>
      </c>
      <c r="AB390" t="str">
        <f>IFERROR(__xludf.DUMMYFUNCTION("""COMPUTED_VALUE"""),"")</f>
        <v/>
      </c>
      <c r="AC390" t="str">
        <f>IFERROR(__xludf.DUMMYFUNCTION("""COMPUTED_VALUE"""),"")</f>
        <v/>
      </c>
      <c r="AD390" t="str">
        <f>IFERROR(__xludf.DUMMYFUNCTION("""COMPUTED_VALUE"""),"")</f>
        <v/>
      </c>
      <c r="AE390" t="str">
        <f>IFERROR(__xludf.DUMMYFUNCTION("""COMPUTED_VALUE"""),"")</f>
        <v/>
      </c>
      <c r="AF390" t="str">
        <f>IFERROR(__xludf.DUMMYFUNCTION("""COMPUTED_VALUE"""),"")</f>
        <v/>
      </c>
      <c r="AG390" t="str">
        <f>IFERROR(__xludf.DUMMYFUNCTION("""COMPUTED_VALUE"""),"")</f>
        <v/>
      </c>
    </row>
    <row r="391">
      <c r="A391" t="str">
        <f>IFERROR(__xludf.DUMMYFUNCTION("""COMPUTED_VALUE"""),"")</f>
        <v/>
      </c>
      <c r="B391" t="str">
        <f>IFERROR(__xludf.DUMMYFUNCTION("""COMPUTED_VALUE"""),"")</f>
        <v/>
      </c>
      <c r="C391" t="str">
        <f>IFERROR(__xludf.DUMMYFUNCTION("""COMPUTED_VALUE"""),"")</f>
        <v/>
      </c>
      <c r="D391" t="str">
        <f>IFERROR(__xludf.DUMMYFUNCTION("""COMPUTED_VALUE"""),"")</f>
        <v/>
      </c>
      <c r="E391" t="str">
        <f>IFERROR(__xludf.DUMMYFUNCTION("""COMPUTED_VALUE"""),"")</f>
        <v/>
      </c>
      <c r="F391" t="str">
        <f>IFERROR(__xludf.DUMMYFUNCTION("""COMPUTED_VALUE"""),"")</f>
        <v/>
      </c>
      <c r="G391" t="str">
        <f>IFERROR(__xludf.DUMMYFUNCTION("""COMPUTED_VALUE"""),"")</f>
        <v/>
      </c>
      <c r="H391" t="str">
        <f>IFERROR(__xludf.DUMMYFUNCTION("""COMPUTED_VALUE"""),"")</f>
        <v/>
      </c>
      <c r="I391" t="str">
        <f>IFERROR(__xludf.DUMMYFUNCTION("""COMPUTED_VALUE"""),"")</f>
        <v/>
      </c>
      <c r="J391" t="str">
        <f>IFERROR(__xludf.DUMMYFUNCTION("""COMPUTED_VALUE"""),"")</f>
        <v/>
      </c>
      <c r="K391" t="str">
        <f>IFERROR(__xludf.DUMMYFUNCTION("""COMPUTED_VALUE"""),"")</f>
        <v/>
      </c>
      <c r="L391" s="61" t="str">
        <f>IFERROR(__xludf.DUMMYFUNCTION("""COMPUTED_VALUE"""),"")</f>
        <v/>
      </c>
      <c r="M391" s="61" t="str">
        <f>IFERROR(__xludf.DUMMYFUNCTION("""COMPUTED_VALUE"""),"")</f>
        <v/>
      </c>
      <c r="N391" t="str">
        <f>IFERROR(__xludf.DUMMYFUNCTION("""COMPUTED_VALUE"""),"")</f>
        <v/>
      </c>
      <c r="O391" t="str">
        <f>IFERROR(__xludf.DUMMYFUNCTION("""COMPUTED_VALUE"""),"")</f>
        <v/>
      </c>
      <c r="P391" t="str">
        <f>IFERROR(__xludf.DUMMYFUNCTION("""COMPUTED_VALUE"""),"")</f>
        <v/>
      </c>
      <c r="Q391" t="str">
        <f>IFERROR(__xludf.DUMMYFUNCTION("""COMPUTED_VALUE"""),"")</f>
        <v/>
      </c>
      <c r="R391" t="str">
        <f>IFERROR(__xludf.DUMMYFUNCTION("""COMPUTED_VALUE"""),"")</f>
        <v/>
      </c>
      <c r="S391" t="str">
        <f>IFERROR(__xludf.DUMMYFUNCTION("""COMPUTED_VALUE"""),"")</f>
        <v/>
      </c>
      <c r="T391" t="str">
        <f>IFERROR(__xludf.DUMMYFUNCTION("""COMPUTED_VALUE"""),"")</f>
        <v/>
      </c>
      <c r="U391" t="str">
        <f>IFERROR(__xludf.DUMMYFUNCTION("""COMPUTED_VALUE"""),"")</f>
        <v/>
      </c>
      <c r="V391" t="str">
        <f>IFERROR(__xludf.DUMMYFUNCTION("""COMPUTED_VALUE"""),"")</f>
        <v/>
      </c>
      <c r="W391" t="str">
        <f>IFERROR(__xludf.DUMMYFUNCTION("""COMPUTED_VALUE"""),"")</f>
        <v/>
      </c>
      <c r="X391" t="str">
        <f>IFERROR(__xludf.DUMMYFUNCTION("""COMPUTED_VALUE"""),"")</f>
        <v/>
      </c>
      <c r="Y391" t="str">
        <f>IFERROR(__xludf.DUMMYFUNCTION("""COMPUTED_VALUE"""),"")</f>
        <v/>
      </c>
      <c r="Z391" t="str">
        <f>IFERROR(__xludf.DUMMYFUNCTION("""COMPUTED_VALUE"""),"")</f>
        <v/>
      </c>
      <c r="AA391" t="str">
        <f>IFERROR(__xludf.DUMMYFUNCTION("""COMPUTED_VALUE"""),"")</f>
        <v/>
      </c>
      <c r="AB391" t="str">
        <f>IFERROR(__xludf.DUMMYFUNCTION("""COMPUTED_VALUE"""),"")</f>
        <v/>
      </c>
      <c r="AC391" t="str">
        <f>IFERROR(__xludf.DUMMYFUNCTION("""COMPUTED_VALUE"""),"")</f>
        <v/>
      </c>
      <c r="AD391" t="str">
        <f>IFERROR(__xludf.DUMMYFUNCTION("""COMPUTED_VALUE"""),"")</f>
        <v/>
      </c>
      <c r="AE391" t="str">
        <f>IFERROR(__xludf.DUMMYFUNCTION("""COMPUTED_VALUE"""),"")</f>
        <v/>
      </c>
      <c r="AF391" t="str">
        <f>IFERROR(__xludf.DUMMYFUNCTION("""COMPUTED_VALUE"""),"")</f>
        <v/>
      </c>
      <c r="AG391" t="str">
        <f>IFERROR(__xludf.DUMMYFUNCTION("""COMPUTED_VALUE"""),"")</f>
        <v/>
      </c>
    </row>
    <row r="392">
      <c r="A392" t="str">
        <f>IFERROR(__xludf.DUMMYFUNCTION("""COMPUTED_VALUE"""),"")</f>
        <v/>
      </c>
      <c r="B392" t="str">
        <f>IFERROR(__xludf.DUMMYFUNCTION("""COMPUTED_VALUE"""),"")</f>
        <v/>
      </c>
      <c r="C392" t="str">
        <f>IFERROR(__xludf.DUMMYFUNCTION("""COMPUTED_VALUE"""),"")</f>
        <v/>
      </c>
      <c r="D392" t="str">
        <f>IFERROR(__xludf.DUMMYFUNCTION("""COMPUTED_VALUE"""),"")</f>
        <v/>
      </c>
      <c r="E392" t="str">
        <f>IFERROR(__xludf.DUMMYFUNCTION("""COMPUTED_VALUE"""),"")</f>
        <v/>
      </c>
      <c r="F392" t="str">
        <f>IFERROR(__xludf.DUMMYFUNCTION("""COMPUTED_VALUE"""),"")</f>
        <v/>
      </c>
      <c r="G392" t="str">
        <f>IFERROR(__xludf.DUMMYFUNCTION("""COMPUTED_VALUE"""),"")</f>
        <v/>
      </c>
      <c r="H392" t="str">
        <f>IFERROR(__xludf.DUMMYFUNCTION("""COMPUTED_VALUE"""),"")</f>
        <v/>
      </c>
      <c r="I392" t="str">
        <f>IFERROR(__xludf.DUMMYFUNCTION("""COMPUTED_VALUE"""),"")</f>
        <v/>
      </c>
      <c r="J392" t="str">
        <f>IFERROR(__xludf.DUMMYFUNCTION("""COMPUTED_VALUE"""),"")</f>
        <v/>
      </c>
      <c r="K392" t="str">
        <f>IFERROR(__xludf.DUMMYFUNCTION("""COMPUTED_VALUE"""),"")</f>
        <v/>
      </c>
      <c r="L392" s="61" t="str">
        <f>IFERROR(__xludf.DUMMYFUNCTION("""COMPUTED_VALUE"""),"")</f>
        <v/>
      </c>
      <c r="M392" s="61" t="str">
        <f>IFERROR(__xludf.DUMMYFUNCTION("""COMPUTED_VALUE"""),"")</f>
        <v/>
      </c>
      <c r="N392" t="str">
        <f>IFERROR(__xludf.DUMMYFUNCTION("""COMPUTED_VALUE"""),"")</f>
        <v/>
      </c>
      <c r="O392" t="str">
        <f>IFERROR(__xludf.DUMMYFUNCTION("""COMPUTED_VALUE"""),"")</f>
        <v/>
      </c>
      <c r="P392" t="str">
        <f>IFERROR(__xludf.DUMMYFUNCTION("""COMPUTED_VALUE"""),"")</f>
        <v/>
      </c>
      <c r="Q392" t="str">
        <f>IFERROR(__xludf.DUMMYFUNCTION("""COMPUTED_VALUE"""),"")</f>
        <v/>
      </c>
      <c r="R392" t="str">
        <f>IFERROR(__xludf.DUMMYFUNCTION("""COMPUTED_VALUE"""),"")</f>
        <v/>
      </c>
      <c r="S392" t="str">
        <f>IFERROR(__xludf.DUMMYFUNCTION("""COMPUTED_VALUE"""),"")</f>
        <v/>
      </c>
      <c r="T392" t="str">
        <f>IFERROR(__xludf.DUMMYFUNCTION("""COMPUTED_VALUE"""),"")</f>
        <v/>
      </c>
      <c r="U392" t="str">
        <f>IFERROR(__xludf.DUMMYFUNCTION("""COMPUTED_VALUE"""),"")</f>
        <v/>
      </c>
      <c r="V392" t="str">
        <f>IFERROR(__xludf.DUMMYFUNCTION("""COMPUTED_VALUE"""),"")</f>
        <v/>
      </c>
      <c r="W392" t="str">
        <f>IFERROR(__xludf.DUMMYFUNCTION("""COMPUTED_VALUE"""),"")</f>
        <v/>
      </c>
      <c r="X392" t="str">
        <f>IFERROR(__xludf.DUMMYFUNCTION("""COMPUTED_VALUE"""),"")</f>
        <v/>
      </c>
      <c r="Y392" t="str">
        <f>IFERROR(__xludf.DUMMYFUNCTION("""COMPUTED_VALUE"""),"")</f>
        <v/>
      </c>
      <c r="Z392" t="str">
        <f>IFERROR(__xludf.DUMMYFUNCTION("""COMPUTED_VALUE"""),"")</f>
        <v/>
      </c>
      <c r="AA392" t="str">
        <f>IFERROR(__xludf.DUMMYFUNCTION("""COMPUTED_VALUE"""),"")</f>
        <v/>
      </c>
      <c r="AB392" t="str">
        <f>IFERROR(__xludf.DUMMYFUNCTION("""COMPUTED_VALUE"""),"")</f>
        <v/>
      </c>
      <c r="AC392" t="str">
        <f>IFERROR(__xludf.DUMMYFUNCTION("""COMPUTED_VALUE"""),"")</f>
        <v/>
      </c>
      <c r="AD392" t="str">
        <f>IFERROR(__xludf.DUMMYFUNCTION("""COMPUTED_VALUE"""),"")</f>
        <v/>
      </c>
      <c r="AE392" t="str">
        <f>IFERROR(__xludf.DUMMYFUNCTION("""COMPUTED_VALUE"""),"")</f>
        <v/>
      </c>
      <c r="AF392" t="str">
        <f>IFERROR(__xludf.DUMMYFUNCTION("""COMPUTED_VALUE"""),"")</f>
        <v/>
      </c>
      <c r="AG392" t="str">
        <f>IFERROR(__xludf.DUMMYFUNCTION("""COMPUTED_VALUE"""),"")</f>
        <v/>
      </c>
    </row>
    <row r="393">
      <c r="A393" t="str">
        <f>IFERROR(__xludf.DUMMYFUNCTION("""COMPUTED_VALUE"""),"")</f>
        <v/>
      </c>
      <c r="B393" t="str">
        <f>IFERROR(__xludf.DUMMYFUNCTION("""COMPUTED_VALUE"""),"")</f>
        <v/>
      </c>
      <c r="C393" t="str">
        <f>IFERROR(__xludf.DUMMYFUNCTION("""COMPUTED_VALUE"""),"")</f>
        <v/>
      </c>
      <c r="D393" t="str">
        <f>IFERROR(__xludf.DUMMYFUNCTION("""COMPUTED_VALUE"""),"")</f>
        <v/>
      </c>
      <c r="E393" t="str">
        <f>IFERROR(__xludf.DUMMYFUNCTION("""COMPUTED_VALUE"""),"")</f>
        <v/>
      </c>
      <c r="F393" t="str">
        <f>IFERROR(__xludf.DUMMYFUNCTION("""COMPUTED_VALUE"""),"")</f>
        <v/>
      </c>
      <c r="G393" t="str">
        <f>IFERROR(__xludf.DUMMYFUNCTION("""COMPUTED_VALUE"""),"")</f>
        <v/>
      </c>
      <c r="H393" t="str">
        <f>IFERROR(__xludf.DUMMYFUNCTION("""COMPUTED_VALUE"""),"")</f>
        <v/>
      </c>
      <c r="I393" t="str">
        <f>IFERROR(__xludf.DUMMYFUNCTION("""COMPUTED_VALUE"""),"")</f>
        <v/>
      </c>
      <c r="J393" t="str">
        <f>IFERROR(__xludf.DUMMYFUNCTION("""COMPUTED_VALUE"""),"")</f>
        <v/>
      </c>
      <c r="K393" t="str">
        <f>IFERROR(__xludf.DUMMYFUNCTION("""COMPUTED_VALUE"""),"")</f>
        <v/>
      </c>
      <c r="L393" s="61" t="str">
        <f>IFERROR(__xludf.DUMMYFUNCTION("""COMPUTED_VALUE"""),"")</f>
        <v/>
      </c>
      <c r="M393" s="61" t="str">
        <f>IFERROR(__xludf.DUMMYFUNCTION("""COMPUTED_VALUE"""),"")</f>
        <v/>
      </c>
      <c r="N393" t="str">
        <f>IFERROR(__xludf.DUMMYFUNCTION("""COMPUTED_VALUE"""),"")</f>
        <v/>
      </c>
      <c r="O393" t="str">
        <f>IFERROR(__xludf.DUMMYFUNCTION("""COMPUTED_VALUE"""),"")</f>
        <v/>
      </c>
      <c r="P393" t="str">
        <f>IFERROR(__xludf.DUMMYFUNCTION("""COMPUTED_VALUE"""),"")</f>
        <v/>
      </c>
      <c r="Q393" t="str">
        <f>IFERROR(__xludf.DUMMYFUNCTION("""COMPUTED_VALUE"""),"")</f>
        <v/>
      </c>
      <c r="R393" t="str">
        <f>IFERROR(__xludf.DUMMYFUNCTION("""COMPUTED_VALUE"""),"")</f>
        <v/>
      </c>
      <c r="S393" t="str">
        <f>IFERROR(__xludf.DUMMYFUNCTION("""COMPUTED_VALUE"""),"")</f>
        <v/>
      </c>
      <c r="T393" t="str">
        <f>IFERROR(__xludf.DUMMYFUNCTION("""COMPUTED_VALUE"""),"")</f>
        <v/>
      </c>
      <c r="U393" t="str">
        <f>IFERROR(__xludf.DUMMYFUNCTION("""COMPUTED_VALUE"""),"")</f>
        <v/>
      </c>
      <c r="V393" t="str">
        <f>IFERROR(__xludf.DUMMYFUNCTION("""COMPUTED_VALUE"""),"")</f>
        <v/>
      </c>
      <c r="W393" t="str">
        <f>IFERROR(__xludf.DUMMYFUNCTION("""COMPUTED_VALUE"""),"")</f>
        <v/>
      </c>
      <c r="X393" t="str">
        <f>IFERROR(__xludf.DUMMYFUNCTION("""COMPUTED_VALUE"""),"")</f>
        <v/>
      </c>
      <c r="Y393" t="str">
        <f>IFERROR(__xludf.DUMMYFUNCTION("""COMPUTED_VALUE"""),"")</f>
        <v/>
      </c>
      <c r="Z393" t="str">
        <f>IFERROR(__xludf.DUMMYFUNCTION("""COMPUTED_VALUE"""),"")</f>
        <v/>
      </c>
      <c r="AA393" t="str">
        <f>IFERROR(__xludf.DUMMYFUNCTION("""COMPUTED_VALUE"""),"")</f>
        <v/>
      </c>
      <c r="AB393" t="str">
        <f>IFERROR(__xludf.DUMMYFUNCTION("""COMPUTED_VALUE"""),"")</f>
        <v/>
      </c>
      <c r="AC393" t="str">
        <f>IFERROR(__xludf.DUMMYFUNCTION("""COMPUTED_VALUE"""),"")</f>
        <v/>
      </c>
      <c r="AD393" t="str">
        <f>IFERROR(__xludf.DUMMYFUNCTION("""COMPUTED_VALUE"""),"")</f>
        <v/>
      </c>
      <c r="AE393" t="str">
        <f>IFERROR(__xludf.DUMMYFUNCTION("""COMPUTED_VALUE"""),"")</f>
        <v/>
      </c>
      <c r="AF393" t="str">
        <f>IFERROR(__xludf.DUMMYFUNCTION("""COMPUTED_VALUE"""),"")</f>
        <v/>
      </c>
      <c r="AG393" t="str">
        <f>IFERROR(__xludf.DUMMYFUNCTION("""COMPUTED_VALUE"""),"")</f>
        <v/>
      </c>
    </row>
    <row r="394">
      <c r="A394" t="str">
        <f>IFERROR(__xludf.DUMMYFUNCTION("""COMPUTED_VALUE"""),"")</f>
        <v/>
      </c>
      <c r="B394" t="str">
        <f>IFERROR(__xludf.DUMMYFUNCTION("""COMPUTED_VALUE"""),"")</f>
        <v/>
      </c>
      <c r="C394" t="str">
        <f>IFERROR(__xludf.DUMMYFUNCTION("""COMPUTED_VALUE"""),"")</f>
        <v/>
      </c>
      <c r="D394" t="str">
        <f>IFERROR(__xludf.DUMMYFUNCTION("""COMPUTED_VALUE"""),"")</f>
        <v/>
      </c>
      <c r="E394" t="str">
        <f>IFERROR(__xludf.DUMMYFUNCTION("""COMPUTED_VALUE"""),"")</f>
        <v/>
      </c>
      <c r="F394" t="str">
        <f>IFERROR(__xludf.DUMMYFUNCTION("""COMPUTED_VALUE"""),"")</f>
        <v/>
      </c>
      <c r="G394" t="str">
        <f>IFERROR(__xludf.DUMMYFUNCTION("""COMPUTED_VALUE"""),"")</f>
        <v/>
      </c>
      <c r="H394" t="str">
        <f>IFERROR(__xludf.DUMMYFUNCTION("""COMPUTED_VALUE"""),"")</f>
        <v/>
      </c>
      <c r="I394" t="str">
        <f>IFERROR(__xludf.DUMMYFUNCTION("""COMPUTED_VALUE"""),"")</f>
        <v/>
      </c>
      <c r="J394" t="str">
        <f>IFERROR(__xludf.DUMMYFUNCTION("""COMPUTED_VALUE"""),"")</f>
        <v/>
      </c>
      <c r="K394" t="str">
        <f>IFERROR(__xludf.DUMMYFUNCTION("""COMPUTED_VALUE"""),"")</f>
        <v/>
      </c>
      <c r="L394" s="61" t="str">
        <f>IFERROR(__xludf.DUMMYFUNCTION("""COMPUTED_VALUE"""),"")</f>
        <v/>
      </c>
      <c r="M394" s="61" t="str">
        <f>IFERROR(__xludf.DUMMYFUNCTION("""COMPUTED_VALUE"""),"")</f>
        <v/>
      </c>
      <c r="N394" t="str">
        <f>IFERROR(__xludf.DUMMYFUNCTION("""COMPUTED_VALUE"""),"")</f>
        <v/>
      </c>
      <c r="O394" t="str">
        <f>IFERROR(__xludf.DUMMYFUNCTION("""COMPUTED_VALUE"""),"")</f>
        <v/>
      </c>
      <c r="P394" t="str">
        <f>IFERROR(__xludf.DUMMYFUNCTION("""COMPUTED_VALUE"""),"")</f>
        <v/>
      </c>
      <c r="Q394" t="str">
        <f>IFERROR(__xludf.DUMMYFUNCTION("""COMPUTED_VALUE"""),"")</f>
        <v/>
      </c>
      <c r="R394" t="str">
        <f>IFERROR(__xludf.DUMMYFUNCTION("""COMPUTED_VALUE"""),"")</f>
        <v/>
      </c>
      <c r="S394" t="str">
        <f>IFERROR(__xludf.DUMMYFUNCTION("""COMPUTED_VALUE"""),"")</f>
        <v/>
      </c>
      <c r="T394" t="str">
        <f>IFERROR(__xludf.DUMMYFUNCTION("""COMPUTED_VALUE"""),"")</f>
        <v/>
      </c>
      <c r="U394" t="str">
        <f>IFERROR(__xludf.DUMMYFUNCTION("""COMPUTED_VALUE"""),"")</f>
        <v/>
      </c>
      <c r="V394" t="str">
        <f>IFERROR(__xludf.DUMMYFUNCTION("""COMPUTED_VALUE"""),"")</f>
        <v/>
      </c>
      <c r="W394" t="str">
        <f>IFERROR(__xludf.DUMMYFUNCTION("""COMPUTED_VALUE"""),"")</f>
        <v/>
      </c>
      <c r="X394" t="str">
        <f>IFERROR(__xludf.DUMMYFUNCTION("""COMPUTED_VALUE"""),"")</f>
        <v/>
      </c>
      <c r="Y394" t="str">
        <f>IFERROR(__xludf.DUMMYFUNCTION("""COMPUTED_VALUE"""),"")</f>
        <v/>
      </c>
      <c r="Z394" t="str">
        <f>IFERROR(__xludf.DUMMYFUNCTION("""COMPUTED_VALUE"""),"")</f>
        <v/>
      </c>
      <c r="AA394" t="str">
        <f>IFERROR(__xludf.DUMMYFUNCTION("""COMPUTED_VALUE"""),"")</f>
        <v/>
      </c>
      <c r="AB394" t="str">
        <f>IFERROR(__xludf.DUMMYFUNCTION("""COMPUTED_VALUE"""),"")</f>
        <v/>
      </c>
      <c r="AC394" t="str">
        <f>IFERROR(__xludf.DUMMYFUNCTION("""COMPUTED_VALUE"""),"")</f>
        <v/>
      </c>
      <c r="AD394" t="str">
        <f>IFERROR(__xludf.DUMMYFUNCTION("""COMPUTED_VALUE"""),"")</f>
        <v/>
      </c>
      <c r="AE394" t="str">
        <f>IFERROR(__xludf.DUMMYFUNCTION("""COMPUTED_VALUE"""),"")</f>
        <v/>
      </c>
      <c r="AF394" t="str">
        <f>IFERROR(__xludf.DUMMYFUNCTION("""COMPUTED_VALUE"""),"")</f>
        <v/>
      </c>
      <c r="AG394" t="str">
        <f>IFERROR(__xludf.DUMMYFUNCTION("""COMPUTED_VALUE"""),"")</f>
        <v/>
      </c>
    </row>
    <row r="395">
      <c r="A395" t="str">
        <f>IFERROR(__xludf.DUMMYFUNCTION("""COMPUTED_VALUE"""),"")</f>
        <v/>
      </c>
      <c r="B395" t="str">
        <f>IFERROR(__xludf.DUMMYFUNCTION("""COMPUTED_VALUE"""),"")</f>
        <v/>
      </c>
      <c r="C395" t="str">
        <f>IFERROR(__xludf.DUMMYFUNCTION("""COMPUTED_VALUE"""),"")</f>
        <v/>
      </c>
      <c r="D395" t="str">
        <f>IFERROR(__xludf.DUMMYFUNCTION("""COMPUTED_VALUE"""),"")</f>
        <v/>
      </c>
      <c r="E395" t="str">
        <f>IFERROR(__xludf.DUMMYFUNCTION("""COMPUTED_VALUE"""),"")</f>
        <v/>
      </c>
      <c r="F395" t="str">
        <f>IFERROR(__xludf.DUMMYFUNCTION("""COMPUTED_VALUE"""),"")</f>
        <v/>
      </c>
      <c r="G395" t="str">
        <f>IFERROR(__xludf.DUMMYFUNCTION("""COMPUTED_VALUE"""),"")</f>
        <v/>
      </c>
      <c r="H395" t="str">
        <f>IFERROR(__xludf.DUMMYFUNCTION("""COMPUTED_VALUE"""),"")</f>
        <v/>
      </c>
      <c r="I395" t="str">
        <f>IFERROR(__xludf.DUMMYFUNCTION("""COMPUTED_VALUE"""),"")</f>
        <v/>
      </c>
      <c r="J395" t="str">
        <f>IFERROR(__xludf.DUMMYFUNCTION("""COMPUTED_VALUE"""),"")</f>
        <v/>
      </c>
      <c r="K395" t="str">
        <f>IFERROR(__xludf.DUMMYFUNCTION("""COMPUTED_VALUE"""),"")</f>
        <v/>
      </c>
      <c r="L395" s="61" t="str">
        <f>IFERROR(__xludf.DUMMYFUNCTION("""COMPUTED_VALUE"""),"")</f>
        <v/>
      </c>
      <c r="M395" s="61" t="str">
        <f>IFERROR(__xludf.DUMMYFUNCTION("""COMPUTED_VALUE"""),"")</f>
        <v/>
      </c>
      <c r="N395" t="str">
        <f>IFERROR(__xludf.DUMMYFUNCTION("""COMPUTED_VALUE"""),"")</f>
        <v/>
      </c>
      <c r="O395" t="str">
        <f>IFERROR(__xludf.DUMMYFUNCTION("""COMPUTED_VALUE"""),"")</f>
        <v/>
      </c>
      <c r="P395" t="str">
        <f>IFERROR(__xludf.DUMMYFUNCTION("""COMPUTED_VALUE"""),"")</f>
        <v/>
      </c>
      <c r="Q395" t="str">
        <f>IFERROR(__xludf.DUMMYFUNCTION("""COMPUTED_VALUE"""),"")</f>
        <v/>
      </c>
      <c r="R395" t="str">
        <f>IFERROR(__xludf.DUMMYFUNCTION("""COMPUTED_VALUE"""),"")</f>
        <v/>
      </c>
      <c r="S395" t="str">
        <f>IFERROR(__xludf.DUMMYFUNCTION("""COMPUTED_VALUE"""),"")</f>
        <v/>
      </c>
      <c r="T395" t="str">
        <f>IFERROR(__xludf.DUMMYFUNCTION("""COMPUTED_VALUE"""),"")</f>
        <v/>
      </c>
      <c r="U395" t="str">
        <f>IFERROR(__xludf.DUMMYFUNCTION("""COMPUTED_VALUE"""),"")</f>
        <v/>
      </c>
      <c r="V395" t="str">
        <f>IFERROR(__xludf.DUMMYFUNCTION("""COMPUTED_VALUE"""),"")</f>
        <v/>
      </c>
      <c r="W395" t="str">
        <f>IFERROR(__xludf.DUMMYFUNCTION("""COMPUTED_VALUE"""),"")</f>
        <v/>
      </c>
      <c r="X395" t="str">
        <f>IFERROR(__xludf.DUMMYFUNCTION("""COMPUTED_VALUE"""),"")</f>
        <v/>
      </c>
      <c r="Y395" t="str">
        <f>IFERROR(__xludf.DUMMYFUNCTION("""COMPUTED_VALUE"""),"")</f>
        <v/>
      </c>
      <c r="Z395" t="str">
        <f>IFERROR(__xludf.DUMMYFUNCTION("""COMPUTED_VALUE"""),"")</f>
        <v/>
      </c>
      <c r="AA395" t="str">
        <f>IFERROR(__xludf.DUMMYFUNCTION("""COMPUTED_VALUE"""),"")</f>
        <v/>
      </c>
      <c r="AB395" t="str">
        <f>IFERROR(__xludf.DUMMYFUNCTION("""COMPUTED_VALUE"""),"")</f>
        <v/>
      </c>
      <c r="AC395" t="str">
        <f>IFERROR(__xludf.DUMMYFUNCTION("""COMPUTED_VALUE"""),"")</f>
        <v/>
      </c>
      <c r="AD395" t="str">
        <f>IFERROR(__xludf.DUMMYFUNCTION("""COMPUTED_VALUE"""),"")</f>
        <v/>
      </c>
      <c r="AE395" t="str">
        <f>IFERROR(__xludf.DUMMYFUNCTION("""COMPUTED_VALUE"""),"")</f>
        <v/>
      </c>
      <c r="AF395" t="str">
        <f>IFERROR(__xludf.DUMMYFUNCTION("""COMPUTED_VALUE"""),"")</f>
        <v/>
      </c>
      <c r="AG395" t="str">
        <f>IFERROR(__xludf.DUMMYFUNCTION("""COMPUTED_VALUE"""),"")</f>
        <v/>
      </c>
    </row>
    <row r="396">
      <c r="A396" t="str">
        <f>IFERROR(__xludf.DUMMYFUNCTION("""COMPUTED_VALUE"""),"")</f>
        <v/>
      </c>
      <c r="B396" t="str">
        <f>IFERROR(__xludf.DUMMYFUNCTION("""COMPUTED_VALUE"""),"")</f>
        <v/>
      </c>
      <c r="C396" t="str">
        <f>IFERROR(__xludf.DUMMYFUNCTION("""COMPUTED_VALUE"""),"")</f>
        <v/>
      </c>
      <c r="D396" t="str">
        <f>IFERROR(__xludf.DUMMYFUNCTION("""COMPUTED_VALUE"""),"")</f>
        <v/>
      </c>
      <c r="E396" t="str">
        <f>IFERROR(__xludf.DUMMYFUNCTION("""COMPUTED_VALUE"""),"")</f>
        <v/>
      </c>
      <c r="F396" t="str">
        <f>IFERROR(__xludf.DUMMYFUNCTION("""COMPUTED_VALUE"""),"")</f>
        <v/>
      </c>
      <c r="G396" t="str">
        <f>IFERROR(__xludf.DUMMYFUNCTION("""COMPUTED_VALUE"""),"")</f>
        <v/>
      </c>
      <c r="H396" t="str">
        <f>IFERROR(__xludf.DUMMYFUNCTION("""COMPUTED_VALUE"""),"")</f>
        <v/>
      </c>
      <c r="I396" t="str">
        <f>IFERROR(__xludf.DUMMYFUNCTION("""COMPUTED_VALUE"""),"")</f>
        <v/>
      </c>
      <c r="J396" t="str">
        <f>IFERROR(__xludf.DUMMYFUNCTION("""COMPUTED_VALUE"""),"")</f>
        <v/>
      </c>
      <c r="K396" t="str">
        <f>IFERROR(__xludf.DUMMYFUNCTION("""COMPUTED_VALUE"""),"")</f>
        <v/>
      </c>
      <c r="L396" s="61" t="str">
        <f>IFERROR(__xludf.DUMMYFUNCTION("""COMPUTED_VALUE"""),"")</f>
        <v/>
      </c>
      <c r="M396" s="61" t="str">
        <f>IFERROR(__xludf.DUMMYFUNCTION("""COMPUTED_VALUE"""),"")</f>
        <v/>
      </c>
      <c r="N396" t="str">
        <f>IFERROR(__xludf.DUMMYFUNCTION("""COMPUTED_VALUE"""),"")</f>
        <v/>
      </c>
      <c r="O396" t="str">
        <f>IFERROR(__xludf.DUMMYFUNCTION("""COMPUTED_VALUE"""),"")</f>
        <v/>
      </c>
      <c r="P396" t="str">
        <f>IFERROR(__xludf.DUMMYFUNCTION("""COMPUTED_VALUE"""),"")</f>
        <v/>
      </c>
      <c r="Q396" t="str">
        <f>IFERROR(__xludf.DUMMYFUNCTION("""COMPUTED_VALUE"""),"")</f>
        <v/>
      </c>
      <c r="R396" t="str">
        <f>IFERROR(__xludf.DUMMYFUNCTION("""COMPUTED_VALUE"""),"")</f>
        <v/>
      </c>
      <c r="S396" t="str">
        <f>IFERROR(__xludf.DUMMYFUNCTION("""COMPUTED_VALUE"""),"")</f>
        <v/>
      </c>
      <c r="T396" t="str">
        <f>IFERROR(__xludf.DUMMYFUNCTION("""COMPUTED_VALUE"""),"")</f>
        <v/>
      </c>
      <c r="U396" t="str">
        <f>IFERROR(__xludf.DUMMYFUNCTION("""COMPUTED_VALUE"""),"")</f>
        <v/>
      </c>
      <c r="V396" t="str">
        <f>IFERROR(__xludf.DUMMYFUNCTION("""COMPUTED_VALUE"""),"")</f>
        <v/>
      </c>
      <c r="W396" t="str">
        <f>IFERROR(__xludf.DUMMYFUNCTION("""COMPUTED_VALUE"""),"")</f>
        <v/>
      </c>
      <c r="X396" t="str">
        <f>IFERROR(__xludf.DUMMYFUNCTION("""COMPUTED_VALUE"""),"")</f>
        <v/>
      </c>
      <c r="Y396" t="str">
        <f>IFERROR(__xludf.DUMMYFUNCTION("""COMPUTED_VALUE"""),"")</f>
        <v/>
      </c>
      <c r="Z396" t="str">
        <f>IFERROR(__xludf.DUMMYFUNCTION("""COMPUTED_VALUE"""),"")</f>
        <v/>
      </c>
      <c r="AA396" t="str">
        <f>IFERROR(__xludf.DUMMYFUNCTION("""COMPUTED_VALUE"""),"")</f>
        <v/>
      </c>
      <c r="AB396" t="str">
        <f>IFERROR(__xludf.DUMMYFUNCTION("""COMPUTED_VALUE"""),"")</f>
        <v/>
      </c>
      <c r="AC396" t="str">
        <f>IFERROR(__xludf.DUMMYFUNCTION("""COMPUTED_VALUE"""),"")</f>
        <v/>
      </c>
      <c r="AD396" t="str">
        <f>IFERROR(__xludf.DUMMYFUNCTION("""COMPUTED_VALUE"""),"")</f>
        <v/>
      </c>
      <c r="AE396" t="str">
        <f>IFERROR(__xludf.DUMMYFUNCTION("""COMPUTED_VALUE"""),"")</f>
        <v/>
      </c>
      <c r="AF396" t="str">
        <f>IFERROR(__xludf.DUMMYFUNCTION("""COMPUTED_VALUE"""),"")</f>
        <v/>
      </c>
      <c r="AG396" t="str">
        <f>IFERROR(__xludf.DUMMYFUNCTION("""COMPUTED_VALUE"""),"")</f>
        <v/>
      </c>
    </row>
    <row r="397">
      <c r="A397" t="str">
        <f>IFERROR(__xludf.DUMMYFUNCTION("""COMPUTED_VALUE"""),"")</f>
        <v/>
      </c>
      <c r="B397" t="str">
        <f>IFERROR(__xludf.DUMMYFUNCTION("""COMPUTED_VALUE"""),"")</f>
        <v/>
      </c>
      <c r="C397" t="str">
        <f>IFERROR(__xludf.DUMMYFUNCTION("""COMPUTED_VALUE"""),"")</f>
        <v/>
      </c>
      <c r="D397" t="str">
        <f>IFERROR(__xludf.DUMMYFUNCTION("""COMPUTED_VALUE"""),"")</f>
        <v/>
      </c>
      <c r="E397" t="str">
        <f>IFERROR(__xludf.DUMMYFUNCTION("""COMPUTED_VALUE"""),"")</f>
        <v/>
      </c>
      <c r="F397" t="str">
        <f>IFERROR(__xludf.DUMMYFUNCTION("""COMPUTED_VALUE"""),"")</f>
        <v/>
      </c>
      <c r="G397" t="str">
        <f>IFERROR(__xludf.DUMMYFUNCTION("""COMPUTED_VALUE"""),"")</f>
        <v/>
      </c>
      <c r="H397" t="str">
        <f>IFERROR(__xludf.DUMMYFUNCTION("""COMPUTED_VALUE"""),"")</f>
        <v/>
      </c>
      <c r="I397" t="str">
        <f>IFERROR(__xludf.DUMMYFUNCTION("""COMPUTED_VALUE"""),"")</f>
        <v/>
      </c>
      <c r="J397" t="str">
        <f>IFERROR(__xludf.DUMMYFUNCTION("""COMPUTED_VALUE"""),"")</f>
        <v/>
      </c>
      <c r="K397" t="str">
        <f>IFERROR(__xludf.DUMMYFUNCTION("""COMPUTED_VALUE"""),"")</f>
        <v/>
      </c>
      <c r="L397" s="61" t="str">
        <f>IFERROR(__xludf.DUMMYFUNCTION("""COMPUTED_VALUE"""),"")</f>
        <v/>
      </c>
      <c r="M397" s="61" t="str">
        <f>IFERROR(__xludf.DUMMYFUNCTION("""COMPUTED_VALUE"""),"")</f>
        <v/>
      </c>
      <c r="N397" t="str">
        <f>IFERROR(__xludf.DUMMYFUNCTION("""COMPUTED_VALUE"""),"")</f>
        <v/>
      </c>
      <c r="O397" t="str">
        <f>IFERROR(__xludf.DUMMYFUNCTION("""COMPUTED_VALUE"""),"")</f>
        <v/>
      </c>
      <c r="P397" t="str">
        <f>IFERROR(__xludf.DUMMYFUNCTION("""COMPUTED_VALUE"""),"")</f>
        <v/>
      </c>
      <c r="Q397" t="str">
        <f>IFERROR(__xludf.DUMMYFUNCTION("""COMPUTED_VALUE"""),"")</f>
        <v/>
      </c>
      <c r="R397" t="str">
        <f>IFERROR(__xludf.DUMMYFUNCTION("""COMPUTED_VALUE"""),"")</f>
        <v/>
      </c>
      <c r="S397" t="str">
        <f>IFERROR(__xludf.DUMMYFUNCTION("""COMPUTED_VALUE"""),"")</f>
        <v/>
      </c>
      <c r="T397" t="str">
        <f>IFERROR(__xludf.DUMMYFUNCTION("""COMPUTED_VALUE"""),"")</f>
        <v/>
      </c>
      <c r="U397" t="str">
        <f>IFERROR(__xludf.DUMMYFUNCTION("""COMPUTED_VALUE"""),"")</f>
        <v/>
      </c>
      <c r="V397" t="str">
        <f>IFERROR(__xludf.DUMMYFUNCTION("""COMPUTED_VALUE"""),"")</f>
        <v/>
      </c>
      <c r="W397" t="str">
        <f>IFERROR(__xludf.DUMMYFUNCTION("""COMPUTED_VALUE"""),"")</f>
        <v/>
      </c>
      <c r="X397" t="str">
        <f>IFERROR(__xludf.DUMMYFUNCTION("""COMPUTED_VALUE"""),"")</f>
        <v/>
      </c>
      <c r="Y397" t="str">
        <f>IFERROR(__xludf.DUMMYFUNCTION("""COMPUTED_VALUE"""),"")</f>
        <v/>
      </c>
      <c r="Z397" t="str">
        <f>IFERROR(__xludf.DUMMYFUNCTION("""COMPUTED_VALUE"""),"")</f>
        <v/>
      </c>
      <c r="AA397" t="str">
        <f>IFERROR(__xludf.DUMMYFUNCTION("""COMPUTED_VALUE"""),"")</f>
        <v/>
      </c>
      <c r="AB397" t="str">
        <f>IFERROR(__xludf.DUMMYFUNCTION("""COMPUTED_VALUE"""),"")</f>
        <v/>
      </c>
      <c r="AC397" t="str">
        <f>IFERROR(__xludf.DUMMYFUNCTION("""COMPUTED_VALUE"""),"")</f>
        <v/>
      </c>
      <c r="AD397" t="str">
        <f>IFERROR(__xludf.DUMMYFUNCTION("""COMPUTED_VALUE"""),"")</f>
        <v/>
      </c>
      <c r="AE397" t="str">
        <f>IFERROR(__xludf.DUMMYFUNCTION("""COMPUTED_VALUE"""),"")</f>
        <v/>
      </c>
      <c r="AF397" t="str">
        <f>IFERROR(__xludf.DUMMYFUNCTION("""COMPUTED_VALUE"""),"")</f>
        <v/>
      </c>
      <c r="AG397" t="str">
        <f>IFERROR(__xludf.DUMMYFUNCTION("""COMPUTED_VALUE"""),"")</f>
        <v/>
      </c>
    </row>
    <row r="398">
      <c r="A398" t="str">
        <f>IFERROR(__xludf.DUMMYFUNCTION("""COMPUTED_VALUE"""),"")</f>
        <v/>
      </c>
      <c r="B398" t="str">
        <f>IFERROR(__xludf.DUMMYFUNCTION("""COMPUTED_VALUE"""),"")</f>
        <v/>
      </c>
      <c r="C398" t="str">
        <f>IFERROR(__xludf.DUMMYFUNCTION("""COMPUTED_VALUE"""),"")</f>
        <v/>
      </c>
      <c r="D398" t="str">
        <f>IFERROR(__xludf.DUMMYFUNCTION("""COMPUTED_VALUE"""),"")</f>
        <v/>
      </c>
      <c r="E398" t="str">
        <f>IFERROR(__xludf.DUMMYFUNCTION("""COMPUTED_VALUE"""),"")</f>
        <v/>
      </c>
      <c r="F398" t="str">
        <f>IFERROR(__xludf.DUMMYFUNCTION("""COMPUTED_VALUE"""),"")</f>
        <v/>
      </c>
      <c r="G398" t="str">
        <f>IFERROR(__xludf.DUMMYFUNCTION("""COMPUTED_VALUE"""),"")</f>
        <v/>
      </c>
      <c r="H398" t="str">
        <f>IFERROR(__xludf.DUMMYFUNCTION("""COMPUTED_VALUE"""),"")</f>
        <v/>
      </c>
      <c r="I398" t="str">
        <f>IFERROR(__xludf.DUMMYFUNCTION("""COMPUTED_VALUE"""),"")</f>
        <v/>
      </c>
      <c r="J398" t="str">
        <f>IFERROR(__xludf.DUMMYFUNCTION("""COMPUTED_VALUE"""),"")</f>
        <v/>
      </c>
      <c r="K398" t="str">
        <f>IFERROR(__xludf.DUMMYFUNCTION("""COMPUTED_VALUE"""),"")</f>
        <v/>
      </c>
      <c r="L398" s="61" t="str">
        <f>IFERROR(__xludf.DUMMYFUNCTION("""COMPUTED_VALUE"""),"")</f>
        <v/>
      </c>
      <c r="M398" s="61" t="str">
        <f>IFERROR(__xludf.DUMMYFUNCTION("""COMPUTED_VALUE"""),"")</f>
        <v/>
      </c>
      <c r="N398" t="str">
        <f>IFERROR(__xludf.DUMMYFUNCTION("""COMPUTED_VALUE"""),"")</f>
        <v/>
      </c>
      <c r="O398" t="str">
        <f>IFERROR(__xludf.DUMMYFUNCTION("""COMPUTED_VALUE"""),"")</f>
        <v/>
      </c>
      <c r="P398" t="str">
        <f>IFERROR(__xludf.DUMMYFUNCTION("""COMPUTED_VALUE"""),"")</f>
        <v/>
      </c>
      <c r="Q398" t="str">
        <f>IFERROR(__xludf.DUMMYFUNCTION("""COMPUTED_VALUE"""),"")</f>
        <v/>
      </c>
      <c r="R398" t="str">
        <f>IFERROR(__xludf.DUMMYFUNCTION("""COMPUTED_VALUE"""),"")</f>
        <v/>
      </c>
      <c r="S398" t="str">
        <f>IFERROR(__xludf.DUMMYFUNCTION("""COMPUTED_VALUE"""),"")</f>
        <v/>
      </c>
      <c r="T398" t="str">
        <f>IFERROR(__xludf.DUMMYFUNCTION("""COMPUTED_VALUE"""),"")</f>
        <v/>
      </c>
      <c r="U398" t="str">
        <f>IFERROR(__xludf.DUMMYFUNCTION("""COMPUTED_VALUE"""),"")</f>
        <v/>
      </c>
      <c r="V398" t="str">
        <f>IFERROR(__xludf.DUMMYFUNCTION("""COMPUTED_VALUE"""),"")</f>
        <v/>
      </c>
      <c r="W398" t="str">
        <f>IFERROR(__xludf.DUMMYFUNCTION("""COMPUTED_VALUE"""),"")</f>
        <v/>
      </c>
      <c r="X398" t="str">
        <f>IFERROR(__xludf.DUMMYFUNCTION("""COMPUTED_VALUE"""),"")</f>
        <v/>
      </c>
      <c r="Y398" t="str">
        <f>IFERROR(__xludf.DUMMYFUNCTION("""COMPUTED_VALUE"""),"")</f>
        <v/>
      </c>
      <c r="Z398" t="str">
        <f>IFERROR(__xludf.DUMMYFUNCTION("""COMPUTED_VALUE"""),"")</f>
        <v/>
      </c>
      <c r="AA398" t="str">
        <f>IFERROR(__xludf.DUMMYFUNCTION("""COMPUTED_VALUE"""),"")</f>
        <v/>
      </c>
      <c r="AB398" t="str">
        <f>IFERROR(__xludf.DUMMYFUNCTION("""COMPUTED_VALUE"""),"")</f>
        <v/>
      </c>
      <c r="AC398" t="str">
        <f>IFERROR(__xludf.DUMMYFUNCTION("""COMPUTED_VALUE"""),"")</f>
        <v/>
      </c>
      <c r="AD398" t="str">
        <f>IFERROR(__xludf.DUMMYFUNCTION("""COMPUTED_VALUE"""),"")</f>
        <v/>
      </c>
      <c r="AE398" t="str">
        <f>IFERROR(__xludf.DUMMYFUNCTION("""COMPUTED_VALUE"""),"")</f>
        <v/>
      </c>
      <c r="AF398" t="str">
        <f>IFERROR(__xludf.DUMMYFUNCTION("""COMPUTED_VALUE"""),"")</f>
        <v/>
      </c>
      <c r="AG398" t="str">
        <f>IFERROR(__xludf.DUMMYFUNCTION("""COMPUTED_VALUE"""),"")</f>
        <v/>
      </c>
    </row>
    <row r="399">
      <c r="A399" t="str">
        <f>IFERROR(__xludf.DUMMYFUNCTION("""COMPUTED_VALUE"""),"")</f>
        <v/>
      </c>
      <c r="B399" t="str">
        <f>IFERROR(__xludf.DUMMYFUNCTION("""COMPUTED_VALUE"""),"")</f>
        <v/>
      </c>
      <c r="C399" t="str">
        <f>IFERROR(__xludf.DUMMYFUNCTION("""COMPUTED_VALUE"""),"")</f>
        <v/>
      </c>
      <c r="D399" t="str">
        <f>IFERROR(__xludf.DUMMYFUNCTION("""COMPUTED_VALUE"""),"")</f>
        <v/>
      </c>
      <c r="E399" t="str">
        <f>IFERROR(__xludf.DUMMYFUNCTION("""COMPUTED_VALUE"""),"")</f>
        <v/>
      </c>
      <c r="F399" t="str">
        <f>IFERROR(__xludf.DUMMYFUNCTION("""COMPUTED_VALUE"""),"")</f>
        <v/>
      </c>
      <c r="G399" t="str">
        <f>IFERROR(__xludf.DUMMYFUNCTION("""COMPUTED_VALUE"""),"")</f>
        <v/>
      </c>
      <c r="H399" t="str">
        <f>IFERROR(__xludf.DUMMYFUNCTION("""COMPUTED_VALUE"""),"")</f>
        <v/>
      </c>
      <c r="I399" t="str">
        <f>IFERROR(__xludf.DUMMYFUNCTION("""COMPUTED_VALUE"""),"")</f>
        <v/>
      </c>
      <c r="J399" t="str">
        <f>IFERROR(__xludf.DUMMYFUNCTION("""COMPUTED_VALUE"""),"")</f>
        <v/>
      </c>
      <c r="K399" t="str">
        <f>IFERROR(__xludf.DUMMYFUNCTION("""COMPUTED_VALUE"""),"")</f>
        <v/>
      </c>
      <c r="L399" s="61" t="str">
        <f>IFERROR(__xludf.DUMMYFUNCTION("""COMPUTED_VALUE"""),"")</f>
        <v/>
      </c>
      <c r="M399" s="61" t="str">
        <f>IFERROR(__xludf.DUMMYFUNCTION("""COMPUTED_VALUE"""),"")</f>
        <v/>
      </c>
      <c r="N399" t="str">
        <f>IFERROR(__xludf.DUMMYFUNCTION("""COMPUTED_VALUE"""),"")</f>
        <v/>
      </c>
      <c r="O399" t="str">
        <f>IFERROR(__xludf.DUMMYFUNCTION("""COMPUTED_VALUE"""),"")</f>
        <v/>
      </c>
      <c r="P399" t="str">
        <f>IFERROR(__xludf.DUMMYFUNCTION("""COMPUTED_VALUE"""),"")</f>
        <v/>
      </c>
      <c r="Q399" t="str">
        <f>IFERROR(__xludf.DUMMYFUNCTION("""COMPUTED_VALUE"""),"")</f>
        <v/>
      </c>
      <c r="R399" t="str">
        <f>IFERROR(__xludf.DUMMYFUNCTION("""COMPUTED_VALUE"""),"")</f>
        <v/>
      </c>
      <c r="S399" t="str">
        <f>IFERROR(__xludf.DUMMYFUNCTION("""COMPUTED_VALUE"""),"")</f>
        <v/>
      </c>
      <c r="T399" t="str">
        <f>IFERROR(__xludf.DUMMYFUNCTION("""COMPUTED_VALUE"""),"")</f>
        <v/>
      </c>
      <c r="U399" t="str">
        <f>IFERROR(__xludf.DUMMYFUNCTION("""COMPUTED_VALUE"""),"")</f>
        <v/>
      </c>
      <c r="V399" t="str">
        <f>IFERROR(__xludf.DUMMYFUNCTION("""COMPUTED_VALUE"""),"")</f>
        <v/>
      </c>
      <c r="W399" t="str">
        <f>IFERROR(__xludf.DUMMYFUNCTION("""COMPUTED_VALUE"""),"")</f>
        <v/>
      </c>
      <c r="X399" t="str">
        <f>IFERROR(__xludf.DUMMYFUNCTION("""COMPUTED_VALUE"""),"")</f>
        <v/>
      </c>
      <c r="Y399" t="str">
        <f>IFERROR(__xludf.DUMMYFUNCTION("""COMPUTED_VALUE"""),"")</f>
        <v/>
      </c>
      <c r="Z399" t="str">
        <f>IFERROR(__xludf.DUMMYFUNCTION("""COMPUTED_VALUE"""),"")</f>
        <v/>
      </c>
      <c r="AA399" t="str">
        <f>IFERROR(__xludf.DUMMYFUNCTION("""COMPUTED_VALUE"""),"")</f>
        <v/>
      </c>
      <c r="AB399" t="str">
        <f>IFERROR(__xludf.DUMMYFUNCTION("""COMPUTED_VALUE"""),"")</f>
        <v/>
      </c>
      <c r="AC399" t="str">
        <f>IFERROR(__xludf.DUMMYFUNCTION("""COMPUTED_VALUE"""),"")</f>
        <v/>
      </c>
      <c r="AD399" t="str">
        <f>IFERROR(__xludf.DUMMYFUNCTION("""COMPUTED_VALUE"""),"")</f>
        <v/>
      </c>
      <c r="AE399" t="str">
        <f>IFERROR(__xludf.DUMMYFUNCTION("""COMPUTED_VALUE"""),"")</f>
        <v/>
      </c>
      <c r="AF399" t="str">
        <f>IFERROR(__xludf.DUMMYFUNCTION("""COMPUTED_VALUE"""),"")</f>
        <v/>
      </c>
      <c r="AG399" t="str">
        <f>IFERROR(__xludf.DUMMYFUNCTION("""COMPUTED_VALUE"""),"")</f>
        <v/>
      </c>
    </row>
    <row r="400">
      <c r="A400" t="str">
        <f>IFERROR(__xludf.DUMMYFUNCTION("""COMPUTED_VALUE"""),"")</f>
        <v/>
      </c>
      <c r="B400" t="str">
        <f>IFERROR(__xludf.DUMMYFUNCTION("""COMPUTED_VALUE"""),"")</f>
        <v/>
      </c>
      <c r="C400" t="str">
        <f>IFERROR(__xludf.DUMMYFUNCTION("""COMPUTED_VALUE"""),"")</f>
        <v/>
      </c>
      <c r="D400" t="str">
        <f>IFERROR(__xludf.DUMMYFUNCTION("""COMPUTED_VALUE"""),"")</f>
        <v/>
      </c>
      <c r="E400" t="str">
        <f>IFERROR(__xludf.DUMMYFUNCTION("""COMPUTED_VALUE"""),"")</f>
        <v/>
      </c>
      <c r="F400" t="str">
        <f>IFERROR(__xludf.DUMMYFUNCTION("""COMPUTED_VALUE"""),"")</f>
        <v/>
      </c>
      <c r="G400" t="str">
        <f>IFERROR(__xludf.DUMMYFUNCTION("""COMPUTED_VALUE"""),"")</f>
        <v/>
      </c>
      <c r="H400" t="str">
        <f>IFERROR(__xludf.DUMMYFUNCTION("""COMPUTED_VALUE"""),"")</f>
        <v/>
      </c>
      <c r="I400" t="str">
        <f>IFERROR(__xludf.DUMMYFUNCTION("""COMPUTED_VALUE"""),"")</f>
        <v/>
      </c>
      <c r="J400" t="str">
        <f>IFERROR(__xludf.DUMMYFUNCTION("""COMPUTED_VALUE"""),"")</f>
        <v/>
      </c>
      <c r="K400" t="str">
        <f>IFERROR(__xludf.DUMMYFUNCTION("""COMPUTED_VALUE"""),"")</f>
        <v/>
      </c>
      <c r="L400" s="61" t="str">
        <f>IFERROR(__xludf.DUMMYFUNCTION("""COMPUTED_VALUE"""),"")</f>
        <v/>
      </c>
      <c r="M400" s="61" t="str">
        <f>IFERROR(__xludf.DUMMYFUNCTION("""COMPUTED_VALUE"""),"")</f>
        <v/>
      </c>
      <c r="N400" t="str">
        <f>IFERROR(__xludf.DUMMYFUNCTION("""COMPUTED_VALUE"""),"")</f>
        <v/>
      </c>
      <c r="O400" t="str">
        <f>IFERROR(__xludf.DUMMYFUNCTION("""COMPUTED_VALUE"""),"")</f>
        <v/>
      </c>
      <c r="P400" t="str">
        <f>IFERROR(__xludf.DUMMYFUNCTION("""COMPUTED_VALUE"""),"")</f>
        <v/>
      </c>
      <c r="Q400" t="str">
        <f>IFERROR(__xludf.DUMMYFUNCTION("""COMPUTED_VALUE"""),"")</f>
        <v/>
      </c>
      <c r="R400" t="str">
        <f>IFERROR(__xludf.DUMMYFUNCTION("""COMPUTED_VALUE"""),"")</f>
        <v/>
      </c>
      <c r="S400" t="str">
        <f>IFERROR(__xludf.DUMMYFUNCTION("""COMPUTED_VALUE"""),"")</f>
        <v/>
      </c>
      <c r="T400" t="str">
        <f>IFERROR(__xludf.DUMMYFUNCTION("""COMPUTED_VALUE"""),"")</f>
        <v/>
      </c>
      <c r="U400" t="str">
        <f>IFERROR(__xludf.DUMMYFUNCTION("""COMPUTED_VALUE"""),"")</f>
        <v/>
      </c>
      <c r="V400" t="str">
        <f>IFERROR(__xludf.DUMMYFUNCTION("""COMPUTED_VALUE"""),"")</f>
        <v/>
      </c>
      <c r="W400" t="str">
        <f>IFERROR(__xludf.DUMMYFUNCTION("""COMPUTED_VALUE"""),"")</f>
        <v/>
      </c>
      <c r="X400" t="str">
        <f>IFERROR(__xludf.DUMMYFUNCTION("""COMPUTED_VALUE"""),"")</f>
        <v/>
      </c>
      <c r="Y400" t="str">
        <f>IFERROR(__xludf.DUMMYFUNCTION("""COMPUTED_VALUE"""),"")</f>
        <v/>
      </c>
      <c r="Z400" t="str">
        <f>IFERROR(__xludf.DUMMYFUNCTION("""COMPUTED_VALUE"""),"")</f>
        <v/>
      </c>
      <c r="AA400" t="str">
        <f>IFERROR(__xludf.DUMMYFUNCTION("""COMPUTED_VALUE"""),"")</f>
        <v/>
      </c>
      <c r="AB400" t="str">
        <f>IFERROR(__xludf.DUMMYFUNCTION("""COMPUTED_VALUE"""),"")</f>
        <v/>
      </c>
      <c r="AC400" t="str">
        <f>IFERROR(__xludf.DUMMYFUNCTION("""COMPUTED_VALUE"""),"")</f>
        <v/>
      </c>
      <c r="AD400" t="str">
        <f>IFERROR(__xludf.DUMMYFUNCTION("""COMPUTED_VALUE"""),"")</f>
        <v/>
      </c>
      <c r="AE400" t="str">
        <f>IFERROR(__xludf.DUMMYFUNCTION("""COMPUTED_VALUE"""),"")</f>
        <v/>
      </c>
      <c r="AF400" t="str">
        <f>IFERROR(__xludf.DUMMYFUNCTION("""COMPUTED_VALUE"""),"")</f>
        <v/>
      </c>
      <c r="AG400" t="str">
        <f>IFERROR(__xludf.DUMMYFUNCTION("""COMPUTED_VALUE"""),"")</f>
        <v/>
      </c>
    </row>
    <row r="401">
      <c r="A401" t="str">
        <f>IFERROR(__xludf.DUMMYFUNCTION("""COMPUTED_VALUE"""),"")</f>
        <v/>
      </c>
      <c r="B401" t="str">
        <f>IFERROR(__xludf.DUMMYFUNCTION("""COMPUTED_VALUE"""),"")</f>
        <v/>
      </c>
      <c r="C401" t="str">
        <f>IFERROR(__xludf.DUMMYFUNCTION("""COMPUTED_VALUE"""),"")</f>
        <v/>
      </c>
      <c r="D401" t="str">
        <f>IFERROR(__xludf.DUMMYFUNCTION("""COMPUTED_VALUE"""),"")</f>
        <v/>
      </c>
      <c r="E401" t="str">
        <f>IFERROR(__xludf.DUMMYFUNCTION("""COMPUTED_VALUE"""),"")</f>
        <v/>
      </c>
      <c r="F401" t="str">
        <f>IFERROR(__xludf.DUMMYFUNCTION("""COMPUTED_VALUE"""),"")</f>
        <v/>
      </c>
      <c r="G401" t="str">
        <f>IFERROR(__xludf.DUMMYFUNCTION("""COMPUTED_VALUE"""),"")</f>
        <v/>
      </c>
      <c r="H401" t="str">
        <f>IFERROR(__xludf.DUMMYFUNCTION("""COMPUTED_VALUE"""),"")</f>
        <v/>
      </c>
      <c r="I401" t="str">
        <f>IFERROR(__xludf.DUMMYFUNCTION("""COMPUTED_VALUE"""),"")</f>
        <v/>
      </c>
      <c r="J401" t="str">
        <f>IFERROR(__xludf.DUMMYFUNCTION("""COMPUTED_VALUE"""),"")</f>
        <v/>
      </c>
      <c r="K401" t="str">
        <f>IFERROR(__xludf.DUMMYFUNCTION("""COMPUTED_VALUE"""),"")</f>
        <v/>
      </c>
      <c r="L401" s="61" t="str">
        <f>IFERROR(__xludf.DUMMYFUNCTION("""COMPUTED_VALUE"""),"")</f>
        <v/>
      </c>
      <c r="M401" s="61" t="str">
        <f>IFERROR(__xludf.DUMMYFUNCTION("""COMPUTED_VALUE"""),"")</f>
        <v/>
      </c>
      <c r="N401" t="str">
        <f>IFERROR(__xludf.DUMMYFUNCTION("""COMPUTED_VALUE"""),"")</f>
        <v/>
      </c>
      <c r="O401" t="str">
        <f>IFERROR(__xludf.DUMMYFUNCTION("""COMPUTED_VALUE"""),"")</f>
        <v/>
      </c>
      <c r="P401" t="str">
        <f>IFERROR(__xludf.DUMMYFUNCTION("""COMPUTED_VALUE"""),"")</f>
        <v/>
      </c>
      <c r="Q401" t="str">
        <f>IFERROR(__xludf.DUMMYFUNCTION("""COMPUTED_VALUE"""),"")</f>
        <v/>
      </c>
      <c r="R401" t="str">
        <f>IFERROR(__xludf.DUMMYFUNCTION("""COMPUTED_VALUE"""),"")</f>
        <v/>
      </c>
      <c r="S401" t="str">
        <f>IFERROR(__xludf.DUMMYFUNCTION("""COMPUTED_VALUE"""),"")</f>
        <v/>
      </c>
      <c r="T401" t="str">
        <f>IFERROR(__xludf.DUMMYFUNCTION("""COMPUTED_VALUE"""),"")</f>
        <v/>
      </c>
      <c r="U401" t="str">
        <f>IFERROR(__xludf.DUMMYFUNCTION("""COMPUTED_VALUE"""),"")</f>
        <v/>
      </c>
      <c r="V401" t="str">
        <f>IFERROR(__xludf.DUMMYFUNCTION("""COMPUTED_VALUE"""),"")</f>
        <v/>
      </c>
      <c r="W401" t="str">
        <f>IFERROR(__xludf.DUMMYFUNCTION("""COMPUTED_VALUE"""),"")</f>
        <v/>
      </c>
      <c r="X401" t="str">
        <f>IFERROR(__xludf.DUMMYFUNCTION("""COMPUTED_VALUE"""),"")</f>
        <v/>
      </c>
      <c r="Y401" t="str">
        <f>IFERROR(__xludf.DUMMYFUNCTION("""COMPUTED_VALUE"""),"")</f>
        <v/>
      </c>
      <c r="Z401" t="str">
        <f>IFERROR(__xludf.DUMMYFUNCTION("""COMPUTED_VALUE"""),"")</f>
        <v/>
      </c>
      <c r="AA401" t="str">
        <f>IFERROR(__xludf.DUMMYFUNCTION("""COMPUTED_VALUE"""),"")</f>
        <v/>
      </c>
      <c r="AB401" t="str">
        <f>IFERROR(__xludf.DUMMYFUNCTION("""COMPUTED_VALUE"""),"")</f>
        <v/>
      </c>
      <c r="AC401" t="str">
        <f>IFERROR(__xludf.DUMMYFUNCTION("""COMPUTED_VALUE"""),"")</f>
        <v/>
      </c>
      <c r="AD401" t="str">
        <f>IFERROR(__xludf.DUMMYFUNCTION("""COMPUTED_VALUE"""),"")</f>
        <v/>
      </c>
      <c r="AE401" t="str">
        <f>IFERROR(__xludf.DUMMYFUNCTION("""COMPUTED_VALUE"""),"")</f>
        <v/>
      </c>
      <c r="AF401" t="str">
        <f>IFERROR(__xludf.DUMMYFUNCTION("""COMPUTED_VALUE"""),"")</f>
        <v/>
      </c>
      <c r="AG401" t="str">
        <f>IFERROR(__xludf.DUMMYFUNCTION("""COMPUTED_VALUE"""),"")</f>
        <v/>
      </c>
    </row>
    <row r="402">
      <c r="A402" t="str">
        <f>IFERROR(__xludf.DUMMYFUNCTION("""COMPUTED_VALUE"""),"")</f>
        <v/>
      </c>
      <c r="B402" t="str">
        <f>IFERROR(__xludf.DUMMYFUNCTION("""COMPUTED_VALUE"""),"")</f>
        <v/>
      </c>
      <c r="C402" t="str">
        <f>IFERROR(__xludf.DUMMYFUNCTION("""COMPUTED_VALUE"""),"")</f>
        <v/>
      </c>
      <c r="D402" t="str">
        <f>IFERROR(__xludf.DUMMYFUNCTION("""COMPUTED_VALUE"""),"")</f>
        <v/>
      </c>
      <c r="E402" t="str">
        <f>IFERROR(__xludf.DUMMYFUNCTION("""COMPUTED_VALUE"""),"")</f>
        <v/>
      </c>
      <c r="F402" t="str">
        <f>IFERROR(__xludf.DUMMYFUNCTION("""COMPUTED_VALUE"""),"")</f>
        <v/>
      </c>
      <c r="G402" t="str">
        <f>IFERROR(__xludf.DUMMYFUNCTION("""COMPUTED_VALUE"""),"")</f>
        <v/>
      </c>
      <c r="H402" t="str">
        <f>IFERROR(__xludf.DUMMYFUNCTION("""COMPUTED_VALUE"""),"")</f>
        <v/>
      </c>
      <c r="I402" t="str">
        <f>IFERROR(__xludf.DUMMYFUNCTION("""COMPUTED_VALUE"""),"")</f>
        <v/>
      </c>
      <c r="J402" t="str">
        <f>IFERROR(__xludf.DUMMYFUNCTION("""COMPUTED_VALUE"""),"")</f>
        <v/>
      </c>
      <c r="K402" t="str">
        <f>IFERROR(__xludf.DUMMYFUNCTION("""COMPUTED_VALUE"""),"")</f>
        <v/>
      </c>
      <c r="L402" s="61" t="str">
        <f>IFERROR(__xludf.DUMMYFUNCTION("""COMPUTED_VALUE"""),"")</f>
        <v/>
      </c>
      <c r="M402" s="61" t="str">
        <f>IFERROR(__xludf.DUMMYFUNCTION("""COMPUTED_VALUE"""),"")</f>
        <v/>
      </c>
      <c r="N402" t="str">
        <f>IFERROR(__xludf.DUMMYFUNCTION("""COMPUTED_VALUE"""),"")</f>
        <v/>
      </c>
      <c r="O402" t="str">
        <f>IFERROR(__xludf.DUMMYFUNCTION("""COMPUTED_VALUE"""),"")</f>
        <v/>
      </c>
      <c r="P402" t="str">
        <f>IFERROR(__xludf.DUMMYFUNCTION("""COMPUTED_VALUE"""),"")</f>
        <v/>
      </c>
      <c r="Q402" t="str">
        <f>IFERROR(__xludf.DUMMYFUNCTION("""COMPUTED_VALUE"""),"")</f>
        <v/>
      </c>
      <c r="R402" t="str">
        <f>IFERROR(__xludf.DUMMYFUNCTION("""COMPUTED_VALUE"""),"")</f>
        <v/>
      </c>
      <c r="S402" t="str">
        <f>IFERROR(__xludf.DUMMYFUNCTION("""COMPUTED_VALUE"""),"")</f>
        <v/>
      </c>
      <c r="T402" t="str">
        <f>IFERROR(__xludf.DUMMYFUNCTION("""COMPUTED_VALUE"""),"")</f>
        <v/>
      </c>
      <c r="U402" t="str">
        <f>IFERROR(__xludf.DUMMYFUNCTION("""COMPUTED_VALUE"""),"")</f>
        <v/>
      </c>
      <c r="V402" t="str">
        <f>IFERROR(__xludf.DUMMYFUNCTION("""COMPUTED_VALUE"""),"")</f>
        <v/>
      </c>
      <c r="W402" t="str">
        <f>IFERROR(__xludf.DUMMYFUNCTION("""COMPUTED_VALUE"""),"")</f>
        <v/>
      </c>
      <c r="X402" t="str">
        <f>IFERROR(__xludf.DUMMYFUNCTION("""COMPUTED_VALUE"""),"")</f>
        <v/>
      </c>
      <c r="Y402" t="str">
        <f>IFERROR(__xludf.DUMMYFUNCTION("""COMPUTED_VALUE"""),"")</f>
        <v/>
      </c>
      <c r="Z402" t="str">
        <f>IFERROR(__xludf.DUMMYFUNCTION("""COMPUTED_VALUE"""),"")</f>
        <v/>
      </c>
      <c r="AA402" t="str">
        <f>IFERROR(__xludf.DUMMYFUNCTION("""COMPUTED_VALUE"""),"")</f>
        <v/>
      </c>
      <c r="AB402" t="str">
        <f>IFERROR(__xludf.DUMMYFUNCTION("""COMPUTED_VALUE"""),"")</f>
        <v/>
      </c>
      <c r="AC402" t="str">
        <f>IFERROR(__xludf.DUMMYFUNCTION("""COMPUTED_VALUE"""),"")</f>
        <v/>
      </c>
      <c r="AD402" t="str">
        <f>IFERROR(__xludf.DUMMYFUNCTION("""COMPUTED_VALUE"""),"")</f>
        <v/>
      </c>
      <c r="AE402" t="str">
        <f>IFERROR(__xludf.DUMMYFUNCTION("""COMPUTED_VALUE"""),"")</f>
        <v/>
      </c>
      <c r="AF402" t="str">
        <f>IFERROR(__xludf.DUMMYFUNCTION("""COMPUTED_VALUE"""),"")</f>
        <v/>
      </c>
      <c r="AG402" t="str">
        <f>IFERROR(__xludf.DUMMYFUNCTION("""COMPUTED_VALUE"""),"")</f>
        <v/>
      </c>
    </row>
    <row r="403">
      <c r="A403" t="str">
        <f>IFERROR(__xludf.DUMMYFUNCTION("""COMPUTED_VALUE"""),"")</f>
        <v/>
      </c>
      <c r="B403" t="str">
        <f>IFERROR(__xludf.DUMMYFUNCTION("""COMPUTED_VALUE"""),"")</f>
        <v/>
      </c>
      <c r="C403" t="str">
        <f>IFERROR(__xludf.DUMMYFUNCTION("""COMPUTED_VALUE"""),"")</f>
        <v/>
      </c>
      <c r="D403" t="str">
        <f>IFERROR(__xludf.DUMMYFUNCTION("""COMPUTED_VALUE"""),"")</f>
        <v/>
      </c>
      <c r="E403" t="str">
        <f>IFERROR(__xludf.DUMMYFUNCTION("""COMPUTED_VALUE"""),"")</f>
        <v/>
      </c>
      <c r="F403" t="str">
        <f>IFERROR(__xludf.DUMMYFUNCTION("""COMPUTED_VALUE"""),"")</f>
        <v/>
      </c>
      <c r="G403" t="str">
        <f>IFERROR(__xludf.DUMMYFUNCTION("""COMPUTED_VALUE"""),"")</f>
        <v/>
      </c>
      <c r="H403" t="str">
        <f>IFERROR(__xludf.DUMMYFUNCTION("""COMPUTED_VALUE"""),"")</f>
        <v/>
      </c>
      <c r="I403" t="str">
        <f>IFERROR(__xludf.DUMMYFUNCTION("""COMPUTED_VALUE"""),"")</f>
        <v/>
      </c>
      <c r="J403" t="str">
        <f>IFERROR(__xludf.DUMMYFUNCTION("""COMPUTED_VALUE"""),"")</f>
        <v/>
      </c>
      <c r="K403" t="str">
        <f>IFERROR(__xludf.DUMMYFUNCTION("""COMPUTED_VALUE"""),"")</f>
        <v/>
      </c>
      <c r="L403" s="61" t="str">
        <f>IFERROR(__xludf.DUMMYFUNCTION("""COMPUTED_VALUE"""),"")</f>
        <v/>
      </c>
      <c r="M403" s="61" t="str">
        <f>IFERROR(__xludf.DUMMYFUNCTION("""COMPUTED_VALUE"""),"")</f>
        <v/>
      </c>
      <c r="N403" t="str">
        <f>IFERROR(__xludf.DUMMYFUNCTION("""COMPUTED_VALUE"""),"")</f>
        <v/>
      </c>
      <c r="O403" t="str">
        <f>IFERROR(__xludf.DUMMYFUNCTION("""COMPUTED_VALUE"""),"")</f>
        <v/>
      </c>
      <c r="P403" t="str">
        <f>IFERROR(__xludf.DUMMYFUNCTION("""COMPUTED_VALUE"""),"")</f>
        <v/>
      </c>
      <c r="Q403" t="str">
        <f>IFERROR(__xludf.DUMMYFUNCTION("""COMPUTED_VALUE"""),"")</f>
        <v/>
      </c>
      <c r="R403" t="str">
        <f>IFERROR(__xludf.DUMMYFUNCTION("""COMPUTED_VALUE"""),"")</f>
        <v/>
      </c>
      <c r="S403" t="str">
        <f>IFERROR(__xludf.DUMMYFUNCTION("""COMPUTED_VALUE"""),"")</f>
        <v/>
      </c>
      <c r="T403" t="str">
        <f>IFERROR(__xludf.DUMMYFUNCTION("""COMPUTED_VALUE"""),"")</f>
        <v/>
      </c>
      <c r="U403" t="str">
        <f>IFERROR(__xludf.DUMMYFUNCTION("""COMPUTED_VALUE"""),"")</f>
        <v/>
      </c>
      <c r="V403" t="str">
        <f>IFERROR(__xludf.DUMMYFUNCTION("""COMPUTED_VALUE"""),"")</f>
        <v/>
      </c>
      <c r="W403" t="str">
        <f>IFERROR(__xludf.DUMMYFUNCTION("""COMPUTED_VALUE"""),"")</f>
        <v/>
      </c>
      <c r="X403" t="str">
        <f>IFERROR(__xludf.DUMMYFUNCTION("""COMPUTED_VALUE"""),"")</f>
        <v/>
      </c>
      <c r="Y403" t="str">
        <f>IFERROR(__xludf.DUMMYFUNCTION("""COMPUTED_VALUE"""),"")</f>
        <v/>
      </c>
      <c r="Z403" t="str">
        <f>IFERROR(__xludf.DUMMYFUNCTION("""COMPUTED_VALUE"""),"")</f>
        <v/>
      </c>
      <c r="AA403" t="str">
        <f>IFERROR(__xludf.DUMMYFUNCTION("""COMPUTED_VALUE"""),"")</f>
        <v/>
      </c>
      <c r="AB403" t="str">
        <f>IFERROR(__xludf.DUMMYFUNCTION("""COMPUTED_VALUE"""),"")</f>
        <v/>
      </c>
      <c r="AC403" t="str">
        <f>IFERROR(__xludf.DUMMYFUNCTION("""COMPUTED_VALUE"""),"")</f>
        <v/>
      </c>
      <c r="AD403" t="str">
        <f>IFERROR(__xludf.DUMMYFUNCTION("""COMPUTED_VALUE"""),"")</f>
        <v/>
      </c>
      <c r="AE403" t="str">
        <f>IFERROR(__xludf.DUMMYFUNCTION("""COMPUTED_VALUE"""),"")</f>
        <v/>
      </c>
      <c r="AF403" t="str">
        <f>IFERROR(__xludf.DUMMYFUNCTION("""COMPUTED_VALUE"""),"")</f>
        <v/>
      </c>
      <c r="AG403" t="str">
        <f>IFERROR(__xludf.DUMMYFUNCTION("""COMPUTED_VALUE"""),"")</f>
        <v/>
      </c>
    </row>
    <row r="404">
      <c r="A404" t="str">
        <f>IFERROR(__xludf.DUMMYFUNCTION("""COMPUTED_VALUE"""),"")</f>
        <v/>
      </c>
      <c r="B404" t="str">
        <f>IFERROR(__xludf.DUMMYFUNCTION("""COMPUTED_VALUE"""),"")</f>
        <v/>
      </c>
      <c r="C404" t="str">
        <f>IFERROR(__xludf.DUMMYFUNCTION("""COMPUTED_VALUE"""),"")</f>
        <v/>
      </c>
      <c r="D404" t="str">
        <f>IFERROR(__xludf.DUMMYFUNCTION("""COMPUTED_VALUE"""),"")</f>
        <v/>
      </c>
      <c r="E404" t="str">
        <f>IFERROR(__xludf.DUMMYFUNCTION("""COMPUTED_VALUE"""),"")</f>
        <v/>
      </c>
      <c r="F404" t="str">
        <f>IFERROR(__xludf.DUMMYFUNCTION("""COMPUTED_VALUE"""),"")</f>
        <v/>
      </c>
      <c r="G404" t="str">
        <f>IFERROR(__xludf.DUMMYFUNCTION("""COMPUTED_VALUE"""),"")</f>
        <v/>
      </c>
      <c r="H404" t="str">
        <f>IFERROR(__xludf.DUMMYFUNCTION("""COMPUTED_VALUE"""),"")</f>
        <v/>
      </c>
      <c r="I404" t="str">
        <f>IFERROR(__xludf.DUMMYFUNCTION("""COMPUTED_VALUE"""),"")</f>
        <v/>
      </c>
      <c r="J404" t="str">
        <f>IFERROR(__xludf.DUMMYFUNCTION("""COMPUTED_VALUE"""),"")</f>
        <v/>
      </c>
      <c r="K404" t="str">
        <f>IFERROR(__xludf.DUMMYFUNCTION("""COMPUTED_VALUE"""),"")</f>
        <v/>
      </c>
      <c r="L404" s="61" t="str">
        <f>IFERROR(__xludf.DUMMYFUNCTION("""COMPUTED_VALUE"""),"")</f>
        <v/>
      </c>
      <c r="M404" s="61" t="str">
        <f>IFERROR(__xludf.DUMMYFUNCTION("""COMPUTED_VALUE"""),"")</f>
        <v/>
      </c>
      <c r="N404" t="str">
        <f>IFERROR(__xludf.DUMMYFUNCTION("""COMPUTED_VALUE"""),"")</f>
        <v/>
      </c>
      <c r="O404" t="str">
        <f>IFERROR(__xludf.DUMMYFUNCTION("""COMPUTED_VALUE"""),"")</f>
        <v/>
      </c>
      <c r="P404" t="str">
        <f>IFERROR(__xludf.DUMMYFUNCTION("""COMPUTED_VALUE"""),"")</f>
        <v/>
      </c>
      <c r="Q404" t="str">
        <f>IFERROR(__xludf.DUMMYFUNCTION("""COMPUTED_VALUE"""),"")</f>
        <v/>
      </c>
      <c r="R404" t="str">
        <f>IFERROR(__xludf.DUMMYFUNCTION("""COMPUTED_VALUE"""),"")</f>
        <v/>
      </c>
      <c r="S404" t="str">
        <f>IFERROR(__xludf.DUMMYFUNCTION("""COMPUTED_VALUE"""),"")</f>
        <v/>
      </c>
      <c r="T404" t="str">
        <f>IFERROR(__xludf.DUMMYFUNCTION("""COMPUTED_VALUE"""),"")</f>
        <v/>
      </c>
      <c r="U404" t="str">
        <f>IFERROR(__xludf.DUMMYFUNCTION("""COMPUTED_VALUE"""),"")</f>
        <v/>
      </c>
      <c r="V404" t="str">
        <f>IFERROR(__xludf.DUMMYFUNCTION("""COMPUTED_VALUE"""),"")</f>
        <v/>
      </c>
      <c r="W404" t="str">
        <f>IFERROR(__xludf.DUMMYFUNCTION("""COMPUTED_VALUE"""),"")</f>
        <v/>
      </c>
      <c r="X404" t="str">
        <f>IFERROR(__xludf.DUMMYFUNCTION("""COMPUTED_VALUE"""),"")</f>
        <v/>
      </c>
      <c r="Y404" t="str">
        <f>IFERROR(__xludf.DUMMYFUNCTION("""COMPUTED_VALUE"""),"")</f>
        <v/>
      </c>
      <c r="Z404" t="str">
        <f>IFERROR(__xludf.DUMMYFUNCTION("""COMPUTED_VALUE"""),"")</f>
        <v/>
      </c>
      <c r="AA404" t="str">
        <f>IFERROR(__xludf.DUMMYFUNCTION("""COMPUTED_VALUE"""),"")</f>
        <v/>
      </c>
      <c r="AB404" t="str">
        <f>IFERROR(__xludf.DUMMYFUNCTION("""COMPUTED_VALUE"""),"")</f>
        <v/>
      </c>
      <c r="AC404" t="str">
        <f>IFERROR(__xludf.DUMMYFUNCTION("""COMPUTED_VALUE"""),"")</f>
        <v/>
      </c>
      <c r="AD404" t="str">
        <f>IFERROR(__xludf.DUMMYFUNCTION("""COMPUTED_VALUE"""),"")</f>
        <v/>
      </c>
      <c r="AE404" t="str">
        <f>IFERROR(__xludf.DUMMYFUNCTION("""COMPUTED_VALUE"""),"")</f>
        <v/>
      </c>
      <c r="AF404" t="str">
        <f>IFERROR(__xludf.DUMMYFUNCTION("""COMPUTED_VALUE"""),"")</f>
        <v/>
      </c>
      <c r="AG404" t="str">
        <f>IFERROR(__xludf.DUMMYFUNCTION("""COMPUTED_VALUE"""),"")</f>
        <v/>
      </c>
    </row>
    <row r="405">
      <c r="A405" t="str">
        <f>IFERROR(__xludf.DUMMYFUNCTION("""COMPUTED_VALUE"""),"")</f>
        <v/>
      </c>
      <c r="B405" t="str">
        <f>IFERROR(__xludf.DUMMYFUNCTION("""COMPUTED_VALUE"""),"")</f>
        <v/>
      </c>
      <c r="C405" t="str">
        <f>IFERROR(__xludf.DUMMYFUNCTION("""COMPUTED_VALUE"""),"")</f>
        <v/>
      </c>
      <c r="D405" t="str">
        <f>IFERROR(__xludf.DUMMYFUNCTION("""COMPUTED_VALUE"""),"")</f>
        <v/>
      </c>
      <c r="E405" t="str">
        <f>IFERROR(__xludf.DUMMYFUNCTION("""COMPUTED_VALUE"""),"")</f>
        <v/>
      </c>
      <c r="F405" t="str">
        <f>IFERROR(__xludf.DUMMYFUNCTION("""COMPUTED_VALUE"""),"")</f>
        <v/>
      </c>
      <c r="G405" t="str">
        <f>IFERROR(__xludf.DUMMYFUNCTION("""COMPUTED_VALUE"""),"")</f>
        <v/>
      </c>
      <c r="H405" t="str">
        <f>IFERROR(__xludf.DUMMYFUNCTION("""COMPUTED_VALUE"""),"")</f>
        <v/>
      </c>
      <c r="I405" t="str">
        <f>IFERROR(__xludf.DUMMYFUNCTION("""COMPUTED_VALUE"""),"")</f>
        <v/>
      </c>
      <c r="J405" t="str">
        <f>IFERROR(__xludf.DUMMYFUNCTION("""COMPUTED_VALUE"""),"")</f>
        <v/>
      </c>
      <c r="K405" t="str">
        <f>IFERROR(__xludf.DUMMYFUNCTION("""COMPUTED_VALUE"""),"")</f>
        <v/>
      </c>
      <c r="L405" s="61" t="str">
        <f>IFERROR(__xludf.DUMMYFUNCTION("""COMPUTED_VALUE"""),"")</f>
        <v/>
      </c>
      <c r="M405" s="61" t="str">
        <f>IFERROR(__xludf.DUMMYFUNCTION("""COMPUTED_VALUE"""),"")</f>
        <v/>
      </c>
      <c r="N405" t="str">
        <f>IFERROR(__xludf.DUMMYFUNCTION("""COMPUTED_VALUE"""),"")</f>
        <v/>
      </c>
      <c r="O405" t="str">
        <f>IFERROR(__xludf.DUMMYFUNCTION("""COMPUTED_VALUE"""),"")</f>
        <v/>
      </c>
      <c r="P405" t="str">
        <f>IFERROR(__xludf.DUMMYFUNCTION("""COMPUTED_VALUE"""),"")</f>
        <v/>
      </c>
      <c r="Q405" t="str">
        <f>IFERROR(__xludf.DUMMYFUNCTION("""COMPUTED_VALUE"""),"")</f>
        <v/>
      </c>
      <c r="R405" t="str">
        <f>IFERROR(__xludf.DUMMYFUNCTION("""COMPUTED_VALUE"""),"")</f>
        <v/>
      </c>
      <c r="S405" t="str">
        <f>IFERROR(__xludf.DUMMYFUNCTION("""COMPUTED_VALUE"""),"")</f>
        <v/>
      </c>
      <c r="T405" t="str">
        <f>IFERROR(__xludf.DUMMYFUNCTION("""COMPUTED_VALUE"""),"")</f>
        <v/>
      </c>
      <c r="U405" t="str">
        <f>IFERROR(__xludf.DUMMYFUNCTION("""COMPUTED_VALUE"""),"")</f>
        <v/>
      </c>
      <c r="V405" t="str">
        <f>IFERROR(__xludf.DUMMYFUNCTION("""COMPUTED_VALUE"""),"")</f>
        <v/>
      </c>
      <c r="W405" t="str">
        <f>IFERROR(__xludf.DUMMYFUNCTION("""COMPUTED_VALUE"""),"")</f>
        <v/>
      </c>
      <c r="X405" t="str">
        <f>IFERROR(__xludf.DUMMYFUNCTION("""COMPUTED_VALUE"""),"")</f>
        <v/>
      </c>
      <c r="Y405" t="str">
        <f>IFERROR(__xludf.DUMMYFUNCTION("""COMPUTED_VALUE"""),"")</f>
        <v/>
      </c>
      <c r="Z405" t="str">
        <f>IFERROR(__xludf.DUMMYFUNCTION("""COMPUTED_VALUE"""),"")</f>
        <v/>
      </c>
      <c r="AA405" t="str">
        <f>IFERROR(__xludf.DUMMYFUNCTION("""COMPUTED_VALUE"""),"")</f>
        <v/>
      </c>
      <c r="AB405" t="str">
        <f>IFERROR(__xludf.DUMMYFUNCTION("""COMPUTED_VALUE"""),"")</f>
        <v/>
      </c>
      <c r="AC405" t="str">
        <f>IFERROR(__xludf.DUMMYFUNCTION("""COMPUTED_VALUE"""),"")</f>
        <v/>
      </c>
      <c r="AD405" t="str">
        <f>IFERROR(__xludf.DUMMYFUNCTION("""COMPUTED_VALUE"""),"")</f>
        <v/>
      </c>
      <c r="AE405" t="str">
        <f>IFERROR(__xludf.DUMMYFUNCTION("""COMPUTED_VALUE"""),"")</f>
        <v/>
      </c>
      <c r="AF405" t="str">
        <f>IFERROR(__xludf.DUMMYFUNCTION("""COMPUTED_VALUE"""),"")</f>
        <v/>
      </c>
      <c r="AG405" t="str">
        <f>IFERROR(__xludf.DUMMYFUNCTION("""COMPUTED_VALUE"""),"")</f>
        <v/>
      </c>
    </row>
    <row r="406">
      <c r="A406" t="str">
        <f>IFERROR(__xludf.DUMMYFUNCTION("""COMPUTED_VALUE"""),"")</f>
        <v/>
      </c>
      <c r="B406" t="str">
        <f>IFERROR(__xludf.DUMMYFUNCTION("""COMPUTED_VALUE"""),"")</f>
        <v/>
      </c>
      <c r="C406" t="str">
        <f>IFERROR(__xludf.DUMMYFUNCTION("""COMPUTED_VALUE"""),"")</f>
        <v/>
      </c>
      <c r="D406" t="str">
        <f>IFERROR(__xludf.DUMMYFUNCTION("""COMPUTED_VALUE"""),"")</f>
        <v/>
      </c>
      <c r="E406" t="str">
        <f>IFERROR(__xludf.DUMMYFUNCTION("""COMPUTED_VALUE"""),"")</f>
        <v/>
      </c>
      <c r="F406" t="str">
        <f>IFERROR(__xludf.DUMMYFUNCTION("""COMPUTED_VALUE"""),"")</f>
        <v/>
      </c>
      <c r="G406" t="str">
        <f>IFERROR(__xludf.DUMMYFUNCTION("""COMPUTED_VALUE"""),"")</f>
        <v/>
      </c>
      <c r="H406" t="str">
        <f>IFERROR(__xludf.DUMMYFUNCTION("""COMPUTED_VALUE"""),"")</f>
        <v/>
      </c>
      <c r="I406" t="str">
        <f>IFERROR(__xludf.DUMMYFUNCTION("""COMPUTED_VALUE"""),"")</f>
        <v/>
      </c>
      <c r="J406" t="str">
        <f>IFERROR(__xludf.DUMMYFUNCTION("""COMPUTED_VALUE"""),"")</f>
        <v/>
      </c>
      <c r="K406" t="str">
        <f>IFERROR(__xludf.DUMMYFUNCTION("""COMPUTED_VALUE"""),"")</f>
        <v/>
      </c>
      <c r="L406" s="61" t="str">
        <f>IFERROR(__xludf.DUMMYFUNCTION("""COMPUTED_VALUE"""),"")</f>
        <v/>
      </c>
      <c r="M406" s="61" t="str">
        <f>IFERROR(__xludf.DUMMYFUNCTION("""COMPUTED_VALUE"""),"")</f>
        <v/>
      </c>
      <c r="N406" t="str">
        <f>IFERROR(__xludf.DUMMYFUNCTION("""COMPUTED_VALUE"""),"")</f>
        <v/>
      </c>
      <c r="O406" t="str">
        <f>IFERROR(__xludf.DUMMYFUNCTION("""COMPUTED_VALUE"""),"")</f>
        <v/>
      </c>
      <c r="P406" t="str">
        <f>IFERROR(__xludf.DUMMYFUNCTION("""COMPUTED_VALUE"""),"")</f>
        <v/>
      </c>
      <c r="Q406" t="str">
        <f>IFERROR(__xludf.DUMMYFUNCTION("""COMPUTED_VALUE"""),"")</f>
        <v/>
      </c>
      <c r="R406" t="str">
        <f>IFERROR(__xludf.DUMMYFUNCTION("""COMPUTED_VALUE"""),"")</f>
        <v/>
      </c>
      <c r="S406" t="str">
        <f>IFERROR(__xludf.DUMMYFUNCTION("""COMPUTED_VALUE"""),"")</f>
        <v/>
      </c>
      <c r="T406" t="str">
        <f>IFERROR(__xludf.DUMMYFUNCTION("""COMPUTED_VALUE"""),"")</f>
        <v/>
      </c>
      <c r="U406" t="str">
        <f>IFERROR(__xludf.DUMMYFUNCTION("""COMPUTED_VALUE"""),"")</f>
        <v/>
      </c>
      <c r="V406" t="str">
        <f>IFERROR(__xludf.DUMMYFUNCTION("""COMPUTED_VALUE"""),"")</f>
        <v/>
      </c>
      <c r="W406" t="str">
        <f>IFERROR(__xludf.DUMMYFUNCTION("""COMPUTED_VALUE"""),"")</f>
        <v/>
      </c>
      <c r="X406" t="str">
        <f>IFERROR(__xludf.DUMMYFUNCTION("""COMPUTED_VALUE"""),"")</f>
        <v/>
      </c>
      <c r="Y406" t="str">
        <f>IFERROR(__xludf.DUMMYFUNCTION("""COMPUTED_VALUE"""),"")</f>
        <v/>
      </c>
      <c r="Z406" t="str">
        <f>IFERROR(__xludf.DUMMYFUNCTION("""COMPUTED_VALUE"""),"")</f>
        <v/>
      </c>
      <c r="AA406" t="str">
        <f>IFERROR(__xludf.DUMMYFUNCTION("""COMPUTED_VALUE"""),"")</f>
        <v/>
      </c>
      <c r="AB406" t="str">
        <f>IFERROR(__xludf.DUMMYFUNCTION("""COMPUTED_VALUE"""),"")</f>
        <v/>
      </c>
      <c r="AC406" t="str">
        <f>IFERROR(__xludf.DUMMYFUNCTION("""COMPUTED_VALUE"""),"")</f>
        <v/>
      </c>
      <c r="AD406" t="str">
        <f>IFERROR(__xludf.DUMMYFUNCTION("""COMPUTED_VALUE"""),"")</f>
        <v/>
      </c>
      <c r="AE406" t="str">
        <f>IFERROR(__xludf.DUMMYFUNCTION("""COMPUTED_VALUE"""),"")</f>
        <v/>
      </c>
      <c r="AF406" t="str">
        <f>IFERROR(__xludf.DUMMYFUNCTION("""COMPUTED_VALUE"""),"")</f>
        <v/>
      </c>
      <c r="AG406" t="str">
        <f>IFERROR(__xludf.DUMMYFUNCTION("""COMPUTED_VALUE"""),"")</f>
        <v/>
      </c>
    </row>
    <row r="407">
      <c r="A407" t="str">
        <f>IFERROR(__xludf.DUMMYFUNCTION("""COMPUTED_VALUE"""),"")</f>
        <v/>
      </c>
      <c r="B407" t="str">
        <f>IFERROR(__xludf.DUMMYFUNCTION("""COMPUTED_VALUE"""),"")</f>
        <v/>
      </c>
      <c r="C407" t="str">
        <f>IFERROR(__xludf.DUMMYFUNCTION("""COMPUTED_VALUE"""),"")</f>
        <v/>
      </c>
      <c r="D407" t="str">
        <f>IFERROR(__xludf.DUMMYFUNCTION("""COMPUTED_VALUE"""),"")</f>
        <v/>
      </c>
      <c r="E407" t="str">
        <f>IFERROR(__xludf.DUMMYFUNCTION("""COMPUTED_VALUE"""),"")</f>
        <v/>
      </c>
      <c r="F407" t="str">
        <f>IFERROR(__xludf.DUMMYFUNCTION("""COMPUTED_VALUE"""),"")</f>
        <v/>
      </c>
      <c r="G407" t="str">
        <f>IFERROR(__xludf.DUMMYFUNCTION("""COMPUTED_VALUE"""),"")</f>
        <v/>
      </c>
      <c r="H407" t="str">
        <f>IFERROR(__xludf.DUMMYFUNCTION("""COMPUTED_VALUE"""),"")</f>
        <v/>
      </c>
      <c r="I407" t="str">
        <f>IFERROR(__xludf.DUMMYFUNCTION("""COMPUTED_VALUE"""),"")</f>
        <v/>
      </c>
      <c r="J407" t="str">
        <f>IFERROR(__xludf.DUMMYFUNCTION("""COMPUTED_VALUE"""),"")</f>
        <v/>
      </c>
      <c r="K407" t="str">
        <f>IFERROR(__xludf.DUMMYFUNCTION("""COMPUTED_VALUE"""),"")</f>
        <v/>
      </c>
      <c r="L407" s="61" t="str">
        <f>IFERROR(__xludf.DUMMYFUNCTION("""COMPUTED_VALUE"""),"")</f>
        <v/>
      </c>
      <c r="M407" s="61" t="str">
        <f>IFERROR(__xludf.DUMMYFUNCTION("""COMPUTED_VALUE"""),"")</f>
        <v/>
      </c>
      <c r="N407" t="str">
        <f>IFERROR(__xludf.DUMMYFUNCTION("""COMPUTED_VALUE"""),"")</f>
        <v/>
      </c>
      <c r="O407" t="str">
        <f>IFERROR(__xludf.DUMMYFUNCTION("""COMPUTED_VALUE"""),"")</f>
        <v/>
      </c>
      <c r="P407" t="str">
        <f>IFERROR(__xludf.DUMMYFUNCTION("""COMPUTED_VALUE"""),"")</f>
        <v/>
      </c>
      <c r="Q407" t="str">
        <f>IFERROR(__xludf.DUMMYFUNCTION("""COMPUTED_VALUE"""),"")</f>
        <v/>
      </c>
      <c r="R407" t="str">
        <f>IFERROR(__xludf.DUMMYFUNCTION("""COMPUTED_VALUE"""),"")</f>
        <v/>
      </c>
      <c r="S407" t="str">
        <f>IFERROR(__xludf.DUMMYFUNCTION("""COMPUTED_VALUE"""),"")</f>
        <v/>
      </c>
      <c r="T407" t="str">
        <f>IFERROR(__xludf.DUMMYFUNCTION("""COMPUTED_VALUE"""),"")</f>
        <v/>
      </c>
      <c r="U407" t="str">
        <f>IFERROR(__xludf.DUMMYFUNCTION("""COMPUTED_VALUE"""),"")</f>
        <v/>
      </c>
      <c r="V407" t="str">
        <f>IFERROR(__xludf.DUMMYFUNCTION("""COMPUTED_VALUE"""),"")</f>
        <v/>
      </c>
      <c r="W407" t="str">
        <f>IFERROR(__xludf.DUMMYFUNCTION("""COMPUTED_VALUE"""),"")</f>
        <v/>
      </c>
      <c r="X407" t="str">
        <f>IFERROR(__xludf.DUMMYFUNCTION("""COMPUTED_VALUE"""),"")</f>
        <v/>
      </c>
      <c r="Y407" t="str">
        <f>IFERROR(__xludf.DUMMYFUNCTION("""COMPUTED_VALUE"""),"")</f>
        <v/>
      </c>
      <c r="Z407" t="str">
        <f>IFERROR(__xludf.DUMMYFUNCTION("""COMPUTED_VALUE"""),"")</f>
        <v/>
      </c>
      <c r="AA407" t="str">
        <f>IFERROR(__xludf.DUMMYFUNCTION("""COMPUTED_VALUE"""),"")</f>
        <v/>
      </c>
      <c r="AB407" t="str">
        <f>IFERROR(__xludf.DUMMYFUNCTION("""COMPUTED_VALUE"""),"")</f>
        <v/>
      </c>
      <c r="AC407" t="str">
        <f>IFERROR(__xludf.DUMMYFUNCTION("""COMPUTED_VALUE"""),"")</f>
        <v/>
      </c>
      <c r="AD407" t="str">
        <f>IFERROR(__xludf.DUMMYFUNCTION("""COMPUTED_VALUE"""),"")</f>
        <v/>
      </c>
      <c r="AE407" t="str">
        <f>IFERROR(__xludf.DUMMYFUNCTION("""COMPUTED_VALUE"""),"")</f>
        <v/>
      </c>
      <c r="AF407" t="str">
        <f>IFERROR(__xludf.DUMMYFUNCTION("""COMPUTED_VALUE"""),"")</f>
        <v/>
      </c>
      <c r="AG407" t="str">
        <f>IFERROR(__xludf.DUMMYFUNCTION("""COMPUTED_VALUE"""),"")</f>
        <v/>
      </c>
    </row>
    <row r="408">
      <c r="A408" t="str">
        <f>IFERROR(__xludf.DUMMYFUNCTION("""COMPUTED_VALUE"""),"")</f>
        <v/>
      </c>
      <c r="B408" t="str">
        <f>IFERROR(__xludf.DUMMYFUNCTION("""COMPUTED_VALUE"""),"")</f>
        <v/>
      </c>
      <c r="C408" t="str">
        <f>IFERROR(__xludf.DUMMYFUNCTION("""COMPUTED_VALUE"""),"")</f>
        <v/>
      </c>
      <c r="D408" t="str">
        <f>IFERROR(__xludf.DUMMYFUNCTION("""COMPUTED_VALUE"""),"")</f>
        <v/>
      </c>
      <c r="E408" t="str">
        <f>IFERROR(__xludf.DUMMYFUNCTION("""COMPUTED_VALUE"""),"")</f>
        <v/>
      </c>
      <c r="F408" t="str">
        <f>IFERROR(__xludf.DUMMYFUNCTION("""COMPUTED_VALUE"""),"")</f>
        <v/>
      </c>
      <c r="G408" t="str">
        <f>IFERROR(__xludf.DUMMYFUNCTION("""COMPUTED_VALUE"""),"")</f>
        <v/>
      </c>
      <c r="H408" t="str">
        <f>IFERROR(__xludf.DUMMYFUNCTION("""COMPUTED_VALUE"""),"")</f>
        <v/>
      </c>
      <c r="I408" t="str">
        <f>IFERROR(__xludf.DUMMYFUNCTION("""COMPUTED_VALUE"""),"")</f>
        <v/>
      </c>
      <c r="J408" t="str">
        <f>IFERROR(__xludf.DUMMYFUNCTION("""COMPUTED_VALUE"""),"")</f>
        <v/>
      </c>
      <c r="K408" t="str">
        <f>IFERROR(__xludf.DUMMYFUNCTION("""COMPUTED_VALUE"""),"")</f>
        <v/>
      </c>
      <c r="L408" s="61" t="str">
        <f>IFERROR(__xludf.DUMMYFUNCTION("""COMPUTED_VALUE"""),"")</f>
        <v/>
      </c>
      <c r="M408" s="61" t="str">
        <f>IFERROR(__xludf.DUMMYFUNCTION("""COMPUTED_VALUE"""),"")</f>
        <v/>
      </c>
      <c r="N408" t="str">
        <f>IFERROR(__xludf.DUMMYFUNCTION("""COMPUTED_VALUE"""),"")</f>
        <v/>
      </c>
      <c r="O408" t="str">
        <f>IFERROR(__xludf.DUMMYFUNCTION("""COMPUTED_VALUE"""),"")</f>
        <v/>
      </c>
      <c r="P408" t="str">
        <f>IFERROR(__xludf.DUMMYFUNCTION("""COMPUTED_VALUE"""),"")</f>
        <v/>
      </c>
      <c r="Q408" t="str">
        <f>IFERROR(__xludf.DUMMYFUNCTION("""COMPUTED_VALUE"""),"")</f>
        <v/>
      </c>
      <c r="R408" t="str">
        <f>IFERROR(__xludf.DUMMYFUNCTION("""COMPUTED_VALUE"""),"")</f>
        <v/>
      </c>
      <c r="S408" t="str">
        <f>IFERROR(__xludf.DUMMYFUNCTION("""COMPUTED_VALUE"""),"")</f>
        <v/>
      </c>
      <c r="T408" t="str">
        <f>IFERROR(__xludf.DUMMYFUNCTION("""COMPUTED_VALUE"""),"")</f>
        <v/>
      </c>
      <c r="U408" t="str">
        <f>IFERROR(__xludf.DUMMYFUNCTION("""COMPUTED_VALUE"""),"")</f>
        <v/>
      </c>
      <c r="V408" t="str">
        <f>IFERROR(__xludf.DUMMYFUNCTION("""COMPUTED_VALUE"""),"")</f>
        <v/>
      </c>
      <c r="W408" t="str">
        <f>IFERROR(__xludf.DUMMYFUNCTION("""COMPUTED_VALUE"""),"")</f>
        <v/>
      </c>
      <c r="X408" t="str">
        <f>IFERROR(__xludf.DUMMYFUNCTION("""COMPUTED_VALUE"""),"")</f>
        <v/>
      </c>
      <c r="Y408" t="str">
        <f>IFERROR(__xludf.DUMMYFUNCTION("""COMPUTED_VALUE"""),"")</f>
        <v/>
      </c>
      <c r="Z408" t="str">
        <f>IFERROR(__xludf.DUMMYFUNCTION("""COMPUTED_VALUE"""),"")</f>
        <v/>
      </c>
      <c r="AA408" t="str">
        <f>IFERROR(__xludf.DUMMYFUNCTION("""COMPUTED_VALUE"""),"")</f>
        <v/>
      </c>
      <c r="AB408" t="str">
        <f>IFERROR(__xludf.DUMMYFUNCTION("""COMPUTED_VALUE"""),"")</f>
        <v/>
      </c>
      <c r="AC408" t="str">
        <f>IFERROR(__xludf.DUMMYFUNCTION("""COMPUTED_VALUE"""),"")</f>
        <v/>
      </c>
      <c r="AD408" t="str">
        <f>IFERROR(__xludf.DUMMYFUNCTION("""COMPUTED_VALUE"""),"")</f>
        <v/>
      </c>
      <c r="AE408" t="str">
        <f>IFERROR(__xludf.DUMMYFUNCTION("""COMPUTED_VALUE"""),"")</f>
        <v/>
      </c>
      <c r="AF408" t="str">
        <f>IFERROR(__xludf.DUMMYFUNCTION("""COMPUTED_VALUE"""),"")</f>
        <v/>
      </c>
      <c r="AG408" t="str">
        <f>IFERROR(__xludf.DUMMYFUNCTION("""COMPUTED_VALUE"""),"")</f>
        <v/>
      </c>
    </row>
    <row r="409">
      <c r="A409" t="str">
        <f>IFERROR(__xludf.DUMMYFUNCTION("""COMPUTED_VALUE"""),"")</f>
        <v/>
      </c>
      <c r="B409" t="str">
        <f>IFERROR(__xludf.DUMMYFUNCTION("""COMPUTED_VALUE"""),"")</f>
        <v/>
      </c>
      <c r="C409" t="str">
        <f>IFERROR(__xludf.DUMMYFUNCTION("""COMPUTED_VALUE"""),"")</f>
        <v/>
      </c>
      <c r="D409" t="str">
        <f>IFERROR(__xludf.DUMMYFUNCTION("""COMPUTED_VALUE"""),"")</f>
        <v/>
      </c>
      <c r="E409" t="str">
        <f>IFERROR(__xludf.DUMMYFUNCTION("""COMPUTED_VALUE"""),"")</f>
        <v/>
      </c>
      <c r="F409" t="str">
        <f>IFERROR(__xludf.DUMMYFUNCTION("""COMPUTED_VALUE"""),"")</f>
        <v/>
      </c>
      <c r="G409" t="str">
        <f>IFERROR(__xludf.DUMMYFUNCTION("""COMPUTED_VALUE"""),"")</f>
        <v/>
      </c>
      <c r="H409" t="str">
        <f>IFERROR(__xludf.DUMMYFUNCTION("""COMPUTED_VALUE"""),"")</f>
        <v/>
      </c>
      <c r="I409" t="str">
        <f>IFERROR(__xludf.DUMMYFUNCTION("""COMPUTED_VALUE"""),"")</f>
        <v/>
      </c>
      <c r="J409" t="str">
        <f>IFERROR(__xludf.DUMMYFUNCTION("""COMPUTED_VALUE"""),"")</f>
        <v/>
      </c>
      <c r="K409" t="str">
        <f>IFERROR(__xludf.DUMMYFUNCTION("""COMPUTED_VALUE"""),"")</f>
        <v/>
      </c>
      <c r="L409" s="61" t="str">
        <f>IFERROR(__xludf.DUMMYFUNCTION("""COMPUTED_VALUE"""),"")</f>
        <v/>
      </c>
      <c r="M409" s="61" t="str">
        <f>IFERROR(__xludf.DUMMYFUNCTION("""COMPUTED_VALUE"""),"")</f>
        <v/>
      </c>
      <c r="N409" t="str">
        <f>IFERROR(__xludf.DUMMYFUNCTION("""COMPUTED_VALUE"""),"")</f>
        <v/>
      </c>
      <c r="O409" t="str">
        <f>IFERROR(__xludf.DUMMYFUNCTION("""COMPUTED_VALUE"""),"")</f>
        <v/>
      </c>
      <c r="P409" t="str">
        <f>IFERROR(__xludf.DUMMYFUNCTION("""COMPUTED_VALUE"""),"")</f>
        <v/>
      </c>
      <c r="Q409" t="str">
        <f>IFERROR(__xludf.DUMMYFUNCTION("""COMPUTED_VALUE"""),"")</f>
        <v/>
      </c>
      <c r="R409" t="str">
        <f>IFERROR(__xludf.DUMMYFUNCTION("""COMPUTED_VALUE"""),"")</f>
        <v/>
      </c>
      <c r="S409" t="str">
        <f>IFERROR(__xludf.DUMMYFUNCTION("""COMPUTED_VALUE"""),"")</f>
        <v/>
      </c>
      <c r="T409" t="str">
        <f>IFERROR(__xludf.DUMMYFUNCTION("""COMPUTED_VALUE"""),"")</f>
        <v/>
      </c>
      <c r="U409" t="str">
        <f>IFERROR(__xludf.DUMMYFUNCTION("""COMPUTED_VALUE"""),"")</f>
        <v/>
      </c>
      <c r="V409" t="str">
        <f>IFERROR(__xludf.DUMMYFUNCTION("""COMPUTED_VALUE"""),"")</f>
        <v/>
      </c>
      <c r="W409" t="str">
        <f>IFERROR(__xludf.DUMMYFUNCTION("""COMPUTED_VALUE"""),"")</f>
        <v/>
      </c>
      <c r="X409" t="str">
        <f>IFERROR(__xludf.DUMMYFUNCTION("""COMPUTED_VALUE"""),"")</f>
        <v/>
      </c>
      <c r="Y409" t="str">
        <f>IFERROR(__xludf.DUMMYFUNCTION("""COMPUTED_VALUE"""),"")</f>
        <v/>
      </c>
      <c r="Z409" t="str">
        <f>IFERROR(__xludf.DUMMYFUNCTION("""COMPUTED_VALUE"""),"")</f>
        <v/>
      </c>
      <c r="AA409" t="str">
        <f>IFERROR(__xludf.DUMMYFUNCTION("""COMPUTED_VALUE"""),"")</f>
        <v/>
      </c>
      <c r="AB409" t="str">
        <f>IFERROR(__xludf.DUMMYFUNCTION("""COMPUTED_VALUE"""),"")</f>
        <v/>
      </c>
      <c r="AC409" t="str">
        <f>IFERROR(__xludf.DUMMYFUNCTION("""COMPUTED_VALUE"""),"")</f>
        <v/>
      </c>
      <c r="AD409" t="str">
        <f>IFERROR(__xludf.DUMMYFUNCTION("""COMPUTED_VALUE"""),"")</f>
        <v/>
      </c>
      <c r="AE409" t="str">
        <f>IFERROR(__xludf.DUMMYFUNCTION("""COMPUTED_VALUE"""),"")</f>
        <v/>
      </c>
      <c r="AF409" t="str">
        <f>IFERROR(__xludf.DUMMYFUNCTION("""COMPUTED_VALUE"""),"")</f>
        <v/>
      </c>
      <c r="AG409" t="str">
        <f>IFERROR(__xludf.DUMMYFUNCTION("""COMPUTED_VALUE"""),"")</f>
        <v/>
      </c>
    </row>
    <row r="410">
      <c r="A410" t="str">
        <f>IFERROR(__xludf.DUMMYFUNCTION("""COMPUTED_VALUE"""),"")</f>
        <v/>
      </c>
      <c r="B410" t="str">
        <f>IFERROR(__xludf.DUMMYFUNCTION("""COMPUTED_VALUE"""),"")</f>
        <v/>
      </c>
      <c r="C410" t="str">
        <f>IFERROR(__xludf.DUMMYFUNCTION("""COMPUTED_VALUE"""),"")</f>
        <v/>
      </c>
      <c r="D410" t="str">
        <f>IFERROR(__xludf.DUMMYFUNCTION("""COMPUTED_VALUE"""),"")</f>
        <v/>
      </c>
      <c r="E410" t="str">
        <f>IFERROR(__xludf.DUMMYFUNCTION("""COMPUTED_VALUE"""),"")</f>
        <v/>
      </c>
      <c r="F410" t="str">
        <f>IFERROR(__xludf.DUMMYFUNCTION("""COMPUTED_VALUE"""),"")</f>
        <v/>
      </c>
      <c r="G410" t="str">
        <f>IFERROR(__xludf.DUMMYFUNCTION("""COMPUTED_VALUE"""),"")</f>
        <v/>
      </c>
      <c r="H410" t="str">
        <f>IFERROR(__xludf.DUMMYFUNCTION("""COMPUTED_VALUE"""),"")</f>
        <v/>
      </c>
      <c r="I410" t="str">
        <f>IFERROR(__xludf.DUMMYFUNCTION("""COMPUTED_VALUE"""),"")</f>
        <v/>
      </c>
      <c r="J410" t="str">
        <f>IFERROR(__xludf.DUMMYFUNCTION("""COMPUTED_VALUE"""),"")</f>
        <v/>
      </c>
      <c r="K410" t="str">
        <f>IFERROR(__xludf.DUMMYFUNCTION("""COMPUTED_VALUE"""),"")</f>
        <v/>
      </c>
      <c r="L410" s="61" t="str">
        <f>IFERROR(__xludf.DUMMYFUNCTION("""COMPUTED_VALUE"""),"")</f>
        <v/>
      </c>
      <c r="M410" s="61" t="str">
        <f>IFERROR(__xludf.DUMMYFUNCTION("""COMPUTED_VALUE"""),"")</f>
        <v/>
      </c>
      <c r="N410" t="str">
        <f>IFERROR(__xludf.DUMMYFUNCTION("""COMPUTED_VALUE"""),"")</f>
        <v/>
      </c>
      <c r="O410" t="str">
        <f>IFERROR(__xludf.DUMMYFUNCTION("""COMPUTED_VALUE"""),"")</f>
        <v/>
      </c>
      <c r="P410" t="str">
        <f>IFERROR(__xludf.DUMMYFUNCTION("""COMPUTED_VALUE"""),"")</f>
        <v/>
      </c>
      <c r="Q410" t="str">
        <f>IFERROR(__xludf.DUMMYFUNCTION("""COMPUTED_VALUE"""),"")</f>
        <v/>
      </c>
      <c r="R410" t="str">
        <f>IFERROR(__xludf.DUMMYFUNCTION("""COMPUTED_VALUE"""),"")</f>
        <v/>
      </c>
      <c r="S410" t="str">
        <f>IFERROR(__xludf.DUMMYFUNCTION("""COMPUTED_VALUE"""),"")</f>
        <v/>
      </c>
      <c r="T410" t="str">
        <f>IFERROR(__xludf.DUMMYFUNCTION("""COMPUTED_VALUE"""),"")</f>
        <v/>
      </c>
      <c r="U410" t="str">
        <f>IFERROR(__xludf.DUMMYFUNCTION("""COMPUTED_VALUE"""),"")</f>
        <v/>
      </c>
      <c r="V410" t="str">
        <f>IFERROR(__xludf.DUMMYFUNCTION("""COMPUTED_VALUE"""),"")</f>
        <v/>
      </c>
      <c r="W410" t="str">
        <f>IFERROR(__xludf.DUMMYFUNCTION("""COMPUTED_VALUE"""),"")</f>
        <v/>
      </c>
      <c r="X410" t="str">
        <f>IFERROR(__xludf.DUMMYFUNCTION("""COMPUTED_VALUE"""),"")</f>
        <v/>
      </c>
      <c r="Y410" t="str">
        <f>IFERROR(__xludf.DUMMYFUNCTION("""COMPUTED_VALUE"""),"")</f>
        <v/>
      </c>
      <c r="Z410" t="str">
        <f>IFERROR(__xludf.DUMMYFUNCTION("""COMPUTED_VALUE"""),"")</f>
        <v/>
      </c>
      <c r="AA410" t="str">
        <f>IFERROR(__xludf.DUMMYFUNCTION("""COMPUTED_VALUE"""),"")</f>
        <v/>
      </c>
      <c r="AB410" t="str">
        <f>IFERROR(__xludf.DUMMYFUNCTION("""COMPUTED_VALUE"""),"")</f>
        <v/>
      </c>
      <c r="AC410" t="str">
        <f>IFERROR(__xludf.DUMMYFUNCTION("""COMPUTED_VALUE"""),"")</f>
        <v/>
      </c>
      <c r="AD410" t="str">
        <f>IFERROR(__xludf.DUMMYFUNCTION("""COMPUTED_VALUE"""),"")</f>
        <v/>
      </c>
      <c r="AE410" t="str">
        <f>IFERROR(__xludf.DUMMYFUNCTION("""COMPUTED_VALUE"""),"")</f>
        <v/>
      </c>
      <c r="AF410" t="str">
        <f>IFERROR(__xludf.DUMMYFUNCTION("""COMPUTED_VALUE"""),"")</f>
        <v/>
      </c>
      <c r="AG410" t="str">
        <f>IFERROR(__xludf.DUMMYFUNCTION("""COMPUTED_VALUE"""),"")</f>
        <v/>
      </c>
    </row>
    <row r="411">
      <c r="A411" t="str">
        <f>IFERROR(__xludf.DUMMYFUNCTION("""COMPUTED_VALUE"""),"")</f>
        <v/>
      </c>
      <c r="B411" t="str">
        <f>IFERROR(__xludf.DUMMYFUNCTION("""COMPUTED_VALUE"""),"")</f>
        <v/>
      </c>
      <c r="C411" t="str">
        <f>IFERROR(__xludf.DUMMYFUNCTION("""COMPUTED_VALUE"""),"")</f>
        <v/>
      </c>
      <c r="D411" t="str">
        <f>IFERROR(__xludf.DUMMYFUNCTION("""COMPUTED_VALUE"""),"")</f>
        <v/>
      </c>
      <c r="E411" t="str">
        <f>IFERROR(__xludf.DUMMYFUNCTION("""COMPUTED_VALUE"""),"")</f>
        <v/>
      </c>
      <c r="F411" t="str">
        <f>IFERROR(__xludf.DUMMYFUNCTION("""COMPUTED_VALUE"""),"")</f>
        <v/>
      </c>
      <c r="G411" t="str">
        <f>IFERROR(__xludf.DUMMYFUNCTION("""COMPUTED_VALUE"""),"")</f>
        <v/>
      </c>
      <c r="H411" t="str">
        <f>IFERROR(__xludf.DUMMYFUNCTION("""COMPUTED_VALUE"""),"")</f>
        <v/>
      </c>
      <c r="I411" t="str">
        <f>IFERROR(__xludf.DUMMYFUNCTION("""COMPUTED_VALUE"""),"")</f>
        <v/>
      </c>
      <c r="J411" t="str">
        <f>IFERROR(__xludf.DUMMYFUNCTION("""COMPUTED_VALUE"""),"")</f>
        <v/>
      </c>
      <c r="K411" t="str">
        <f>IFERROR(__xludf.DUMMYFUNCTION("""COMPUTED_VALUE"""),"")</f>
        <v/>
      </c>
      <c r="L411" s="61" t="str">
        <f>IFERROR(__xludf.DUMMYFUNCTION("""COMPUTED_VALUE"""),"")</f>
        <v/>
      </c>
      <c r="M411" s="61" t="str">
        <f>IFERROR(__xludf.DUMMYFUNCTION("""COMPUTED_VALUE"""),"")</f>
        <v/>
      </c>
      <c r="N411" t="str">
        <f>IFERROR(__xludf.DUMMYFUNCTION("""COMPUTED_VALUE"""),"")</f>
        <v/>
      </c>
      <c r="O411" t="str">
        <f>IFERROR(__xludf.DUMMYFUNCTION("""COMPUTED_VALUE"""),"")</f>
        <v/>
      </c>
      <c r="P411" t="str">
        <f>IFERROR(__xludf.DUMMYFUNCTION("""COMPUTED_VALUE"""),"")</f>
        <v/>
      </c>
      <c r="Q411" t="str">
        <f>IFERROR(__xludf.DUMMYFUNCTION("""COMPUTED_VALUE"""),"")</f>
        <v/>
      </c>
      <c r="R411" t="str">
        <f>IFERROR(__xludf.DUMMYFUNCTION("""COMPUTED_VALUE"""),"")</f>
        <v/>
      </c>
      <c r="S411" t="str">
        <f>IFERROR(__xludf.DUMMYFUNCTION("""COMPUTED_VALUE"""),"")</f>
        <v/>
      </c>
      <c r="T411" t="str">
        <f>IFERROR(__xludf.DUMMYFUNCTION("""COMPUTED_VALUE"""),"")</f>
        <v/>
      </c>
      <c r="U411" t="str">
        <f>IFERROR(__xludf.DUMMYFUNCTION("""COMPUTED_VALUE"""),"")</f>
        <v/>
      </c>
      <c r="V411" t="str">
        <f>IFERROR(__xludf.DUMMYFUNCTION("""COMPUTED_VALUE"""),"")</f>
        <v/>
      </c>
      <c r="W411" t="str">
        <f>IFERROR(__xludf.DUMMYFUNCTION("""COMPUTED_VALUE"""),"")</f>
        <v/>
      </c>
      <c r="X411" t="str">
        <f>IFERROR(__xludf.DUMMYFUNCTION("""COMPUTED_VALUE"""),"")</f>
        <v/>
      </c>
      <c r="Y411" t="str">
        <f>IFERROR(__xludf.DUMMYFUNCTION("""COMPUTED_VALUE"""),"")</f>
        <v/>
      </c>
      <c r="Z411" t="str">
        <f>IFERROR(__xludf.DUMMYFUNCTION("""COMPUTED_VALUE"""),"")</f>
        <v/>
      </c>
      <c r="AA411" t="str">
        <f>IFERROR(__xludf.DUMMYFUNCTION("""COMPUTED_VALUE"""),"")</f>
        <v/>
      </c>
      <c r="AB411" t="str">
        <f>IFERROR(__xludf.DUMMYFUNCTION("""COMPUTED_VALUE"""),"")</f>
        <v/>
      </c>
      <c r="AC411" t="str">
        <f>IFERROR(__xludf.DUMMYFUNCTION("""COMPUTED_VALUE"""),"")</f>
        <v/>
      </c>
      <c r="AD411" t="str">
        <f>IFERROR(__xludf.DUMMYFUNCTION("""COMPUTED_VALUE"""),"")</f>
        <v/>
      </c>
      <c r="AE411" t="str">
        <f>IFERROR(__xludf.DUMMYFUNCTION("""COMPUTED_VALUE"""),"")</f>
        <v/>
      </c>
      <c r="AF411" t="str">
        <f>IFERROR(__xludf.DUMMYFUNCTION("""COMPUTED_VALUE"""),"")</f>
        <v/>
      </c>
      <c r="AG411" t="str">
        <f>IFERROR(__xludf.DUMMYFUNCTION("""COMPUTED_VALUE"""),"")</f>
        <v/>
      </c>
    </row>
    <row r="412">
      <c r="A412" t="str">
        <f>IFERROR(__xludf.DUMMYFUNCTION("""COMPUTED_VALUE"""),"")</f>
        <v/>
      </c>
      <c r="B412" t="str">
        <f>IFERROR(__xludf.DUMMYFUNCTION("""COMPUTED_VALUE"""),"")</f>
        <v/>
      </c>
      <c r="C412" t="str">
        <f>IFERROR(__xludf.DUMMYFUNCTION("""COMPUTED_VALUE"""),"")</f>
        <v/>
      </c>
      <c r="D412" t="str">
        <f>IFERROR(__xludf.DUMMYFUNCTION("""COMPUTED_VALUE"""),"")</f>
        <v/>
      </c>
      <c r="E412" t="str">
        <f>IFERROR(__xludf.DUMMYFUNCTION("""COMPUTED_VALUE"""),"")</f>
        <v/>
      </c>
      <c r="F412" t="str">
        <f>IFERROR(__xludf.DUMMYFUNCTION("""COMPUTED_VALUE"""),"")</f>
        <v/>
      </c>
      <c r="G412" t="str">
        <f>IFERROR(__xludf.DUMMYFUNCTION("""COMPUTED_VALUE"""),"")</f>
        <v/>
      </c>
      <c r="H412" t="str">
        <f>IFERROR(__xludf.DUMMYFUNCTION("""COMPUTED_VALUE"""),"")</f>
        <v/>
      </c>
      <c r="I412" t="str">
        <f>IFERROR(__xludf.DUMMYFUNCTION("""COMPUTED_VALUE"""),"")</f>
        <v/>
      </c>
      <c r="J412" t="str">
        <f>IFERROR(__xludf.DUMMYFUNCTION("""COMPUTED_VALUE"""),"")</f>
        <v/>
      </c>
      <c r="K412" t="str">
        <f>IFERROR(__xludf.DUMMYFUNCTION("""COMPUTED_VALUE"""),"")</f>
        <v/>
      </c>
      <c r="L412" s="61" t="str">
        <f>IFERROR(__xludf.DUMMYFUNCTION("""COMPUTED_VALUE"""),"")</f>
        <v/>
      </c>
      <c r="M412" s="61" t="str">
        <f>IFERROR(__xludf.DUMMYFUNCTION("""COMPUTED_VALUE"""),"")</f>
        <v/>
      </c>
      <c r="N412" t="str">
        <f>IFERROR(__xludf.DUMMYFUNCTION("""COMPUTED_VALUE"""),"")</f>
        <v/>
      </c>
      <c r="O412" t="str">
        <f>IFERROR(__xludf.DUMMYFUNCTION("""COMPUTED_VALUE"""),"")</f>
        <v/>
      </c>
      <c r="P412" t="str">
        <f>IFERROR(__xludf.DUMMYFUNCTION("""COMPUTED_VALUE"""),"")</f>
        <v/>
      </c>
      <c r="Q412" t="str">
        <f>IFERROR(__xludf.DUMMYFUNCTION("""COMPUTED_VALUE"""),"")</f>
        <v/>
      </c>
      <c r="R412" t="str">
        <f>IFERROR(__xludf.DUMMYFUNCTION("""COMPUTED_VALUE"""),"")</f>
        <v/>
      </c>
      <c r="S412" t="str">
        <f>IFERROR(__xludf.DUMMYFUNCTION("""COMPUTED_VALUE"""),"")</f>
        <v/>
      </c>
      <c r="T412" t="str">
        <f>IFERROR(__xludf.DUMMYFUNCTION("""COMPUTED_VALUE"""),"")</f>
        <v/>
      </c>
      <c r="U412" t="str">
        <f>IFERROR(__xludf.DUMMYFUNCTION("""COMPUTED_VALUE"""),"")</f>
        <v/>
      </c>
      <c r="V412" t="str">
        <f>IFERROR(__xludf.DUMMYFUNCTION("""COMPUTED_VALUE"""),"")</f>
        <v/>
      </c>
      <c r="W412" t="str">
        <f>IFERROR(__xludf.DUMMYFUNCTION("""COMPUTED_VALUE"""),"")</f>
        <v/>
      </c>
      <c r="X412" t="str">
        <f>IFERROR(__xludf.DUMMYFUNCTION("""COMPUTED_VALUE"""),"")</f>
        <v/>
      </c>
      <c r="Y412" t="str">
        <f>IFERROR(__xludf.DUMMYFUNCTION("""COMPUTED_VALUE"""),"")</f>
        <v/>
      </c>
      <c r="Z412" t="str">
        <f>IFERROR(__xludf.DUMMYFUNCTION("""COMPUTED_VALUE"""),"")</f>
        <v/>
      </c>
      <c r="AA412" t="str">
        <f>IFERROR(__xludf.DUMMYFUNCTION("""COMPUTED_VALUE"""),"")</f>
        <v/>
      </c>
      <c r="AB412" t="str">
        <f>IFERROR(__xludf.DUMMYFUNCTION("""COMPUTED_VALUE"""),"")</f>
        <v/>
      </c>
      <c r="AC412" t="str">
        <f>IFERROR(__xludf.DUMMYFUNCTION("""COMPUTED_VALUE"""),"")</f>
        <v/>
      </c>
      <c r="AD412" t="str">
        <f>IFERROR(__xludf.DUMMYFUNCTION("""COMPUTED_VALUE"""),"")</f>
        <v/>
      </c>
      <c r="AE412" t="str">
        <f>IFERROR(__xludf.DUMMYFUNCTION("""COMPUTED_VALUE"""),"")</f>
        <v/>
      </c>
      <c r="AF412" t="str">
        <f>IFERROR(__xludf.DUMMYFUNCTION("""COMPUTED_VALUE"""),"")</f>
        <v/>
      </c>
      <c r="AG412" t="str">
        <f>IFERROR(__xludf.DUMMYFUNCTION("""COMPUTED_VALUE"""),"")</f>
        <v/>
      </c>
    </row>
    <row r="413">
      <c r="A413" t="str">
        <f>IFERROR(__xludf.DUMMYFUNCTION("""COMPUTED_VALUE"""),"")</f>
        <v/>
      </c>
      <c r="B413" t="str">
        <f>IFERROR(__xludf.DUMMYFUNCTION("""COMPUTED_VALUE"""),"")</f>
        <v/>
      </c>
      <c r="C413" t="str">
        <f>IFERROR(__xludf.DUMMYFUNCTION("""COMPUTED_VALUE"""),"")</f>
        <v/>
      </c>
      <c r="D413" t="str">
        <f>IFERROR(__xludf.DUMMYFUNCTION("""COMPUTED_VALUE"""),"")</f>
        <v/>
      </c>
      <c r="E413" t="str">
        <f>IFERROR(__xludf.DUMMYFUNCTION("""COMPUTED_VALUE"""),"")</f>
        <v/>
      </c>
      <c r="F413" t="str">
        <f>IFERROR(__xludf.DUMMYFUNCTION("""COMPUTED_VALUE"""),"")</f>
        <v/>
      </c>
      <c r="G413" t="str">
        <f>IFERROR(__xludf.DUMMYFUNCTION("""COMPUTED_VALUE"""),"")</f>
        <v/>
      </c>
      <c r="H413" t="str">
        <f>IFERROR(__xludf.DUMMYFUNCTION("""COMPUTED_VALUE"""),"")</f>
        <v/>
      </c>
      <c r="I413" t="str">
        <f>IFERROR(__xludf.DUMMYFUNCTION("""COMPUTED_VALUE"""),"")</f>
        <v/>
      </c>
      <c r="J413" t="str">
        <f>IFERROR(__xludf.DUMMYFUNCTION("""COMPUTED_VALUE"""),"")</f>
        <v/>
      </c>
      <c r="K413" t="str">
        <f>IFERROR(__xludf.DUMMYFUNCTION("""COMPUTED_VALUE"""),"")</f>
        <v/>
      </c>
      <c r="L413" s="61" t="str">
        <f>IFERROR(__xludf.DUMMYFUNCTION("""COMPUTED_VALUE"""),"")</f>
        <v/>
      </c>
      <c r="M413" s="61" t="str">
        <f>IFERROR(__xludf.DUMMYFUNCTION("""COMPUTED_VALUE"""),"")</f>
        <v/>
      </c>
      <c r="N413" t="str">
        <f>IFERROR(__xludf.DUMMYFUNCTION("""COMPUTED_VALUE"""),"")</f>
        <v/>
      </c>
      <c r="O413" t="str">
        <f>IFERROR(__xludf.DUMMYFUNCTION("""COMPUTED_VALUE"""),"")</f>
        <v/>
      </c>
      <c r="P413" t="str">
        <f>IFERROR(__xludf.DUMMYFUNCTION("""COMPUTED_VALUE"""),"")</f>
        <v/>
      </c>
      <c r="Q413" t="str">
        <f>IFERROR(__xludf.DUMMYFUNCTION("""COMPUTED_VALUE"""),"")</f>
        <v/>
      </c>
      <c r="R413" t="str">
        <f>IFERROR(__xludf.DUMMYFUNCTION("""COMPUTED_VALUE"""),"")</f>
        <v/>
      </c>
      <c r="S413" t="str">
        <f>IFERROR(__xludf.DUMMYFUNCTION("""COMPUTED_VALUE"""),"")</f>
        <v/>
      </c>
      <c r="T413" t="str">
        <f>IFERROR(__xludf.DUMMYFUNCTION("""COMPUTED_VALUE"""),"")</f>
        <v/>
      </c>
      <c r="U413" t="str">
        <f>IFERROR(__xludf.DUMMYFUNCTION("""COMPUTED_VALUE"""),"")</f>
        <v/>
      </c>
      <c r="V413" t="str">
        <f>IFERROR(__xludf.DUMMYFUNCTION("""COMPUTED_VALUE"""),"")</f>
        <v/>
      </c>
      <c r="W413" t="str">
        <f>IFERROR(__xludf.DUMMYFUNCTION("""COMPUTED_VALUE"""),"")</f>
        <v/>
      </c>
      <c r="X413" t="str">
        <f>IFERROR(__xludf.DUMMYFUNCTION("""COMPUTED_VALUE"""),"")</f>
        <v/>
      </c>
      <c r="Y413" t="str">
        <f>IFERROR(__xludf.DUMMYFUNCTION("""COMPUTED_VALUE"""),"")</f>
        <v/>
      </c>
      <c r="Z413" t="str">
        <f>IFERROR(__xludf.DUMMYFUNCTION("""COMPUTED_VALUE"""),"")</f>
        <v/>
      </c>
      <c r="AA413" t="str">
        <f>IFERROR(__xludf.DUMMYFUNCTION("""COMPUTED_VALUE"""),"")</f>
        <v/>
      </c>
      <c r="AB413" t="str">
        <f>IFERROR(__xludf.DUMMYFUNCTION("""COMPUTED_VALUE"""),"")</f>
        <v/>
      </c>
      <c r="AC413" t="str">
        <f>IFERROR(__xludf.DUMMYFUNCTION("""COMPUTED_VALUE"""),"")</f>
        <v/>
      </c>
      <c r="AD413" t="str">
        <f>IFERROR(__xludf.DUMMYFUNCTION("""COMPUTED_VALUE"""),"")</f>
        <v/>
      </c>
      <c r="AE413" t="str">
        <f>IFERROR(__xludf.DUMMYFUNCTION("""COMPUTED_VALUE"""),"")</f>
        <v/>
      </c>
      <c r="AF413" t="str">
        <f>IFERROR(__xludf.DUMMYFUNCTION("""COMPUTED_VALUE"""),"")</f>
        <v/>
      </c>
      <c r="AG413" t="str">
        <f>IFERROR(__xludf.DUMMYFUNCTION("""COMPUTED_VALUE"""),"")</f>
        <v/>
      </c>
    </row>
    <row r="414">
      <c r="A414" t="str">
        <f>IFERROR(__xludf.DUMMYFUNCTION("""COMPUTED_VALUE"""),"")</f>
        <v/>
      </c>
      <c r="B414" t="str">
        <f>IFERROR(__xludf.DUMMYFUNCTION("""COMPUTED_VALUE"""),"")</f>
        <v/>
      </c>
      <c r="C414" t="str">
        <f>IFERROR(__xludf.DUMMYFUNCTION("""COMPUTED_VALUE"""),"")</f>
        <v/>
      </c>
      <c r="D414" t="str">
        <f>IFERROR(__xludf.DUMMYFUNCTION("""COMPUTED_VALUE"""),"")</f>
        <v/>
      </c>
      <c r="E414" t="str">
        <f>IFERROR(__xludf.DUMMYFUNCTION("""COMPUTED_VALUE"""),"")</f>
        <v/>
      </c>
      <c r="F414" t="str">
        <f>IFERROR(__xludf.DUMMYFUNCTION("""COMPUTED_VALUE"""),"")</f>
        <v/>
      </c>
      <c r="G414" t="str">
        <f>IFERROR(__xludf.DUMMYFUNCTION("""COMPUTED_VALUE"""),"")</f>
        <v/>
      </c>
      <c r="H414" t="str">
        <f>IFERROR(__xludf.DUMMYFUNCTION("""COMPUTED_VALUE"""),"")</f>
        <v/>
      </c>
      <c r="I414" t="str">
        <f>IFERROR(__xludf.DUMMYFUNCTION("""COMPUTED_VALUE"""),"")</f>
        <v/>
      </c>
      <c r="J414" t="str">
        <f>IFERROR(__xludf.DUMMYFUNCTION("""COMPUTED_VALUE"""),"")</f>
        <v/>
      </c>
      <c r="K414" t="str">
        <f>IFERROR(__xludf.DUMMYFUNCTION("""COMPUTED_VALUE"""),"")</f>
        <v/>
      </c>
      <c r="L414" s="61" t="str">
        <f>IFERROR(__xludf.DUMMYFUNCTION("""COMPUTED_VALUE"""),"")</f>
        <v/>
      </c>
      <c r="M414" s="61" t="str">
        <f>IFERROR(__xludf.DUMMYFUNCTION("""COMPUTED_VALUE"""),"")</f>
        <v/>
      </c>
      <c r="N414" t="str">
        <f>IFERROR(__xludf.DUMMYFUNCTION("""COMPUTED_VALUE"""),"")</f>
        <v/>
      </c>
      <c r="O414" t="str">
        <f>IFERROR(__xludf.DUMMYFUNCTION("""COMPUTED_VALUE"""),"")</f>
        <v/>
      </c>
      <c r="P414" t="str">
        <f>IFERROR(__xludf.DUMMYFUNCTION("""COMPUTED_VALUE"""),"")</f>
        <v/>
      </c>
      <c r="Q414" t="str">
        <f>IFERROR(__xludf.DUMMYFUNCTION("""COMPUTED_VALUE"""),"")</f>
        <v/>
      </c>
      <c r="R414" t="str">
        <f>IFERROR(__xludf.DUMMYFUNCTION("""COMPUTED_VALUE"""),"")</f>
        <v/>
      </c>
      <c r="S414" t="str">
        <f>IFERROR(__xludf.DUMMYFUNCTION("""COMPUTED_VALUE"""),"")</f>
        <v/>
      </c>
      <c r="T414" t="str">
        <f>IFERROR(__xludf.DUMMYFUNCTION("""COMPUTED_VALUE"""),"")</f>
        <v/>
      </c>
      <c r="U414" t="str">
        <f>IFERROR(__xludf.DUMMYFUNCTION("""COMPUTED_VALUE"""),"")</f>
        <v/>
      </c>
      <c r="V414" t="str">
        <f>IFERROR(__xludf.DUMMYFUNCTION("""COMPUTED_VALUE"""),"")</f>
        <v/>
      </c>
      <c r="W414" t="str">
        <f>IFERROR(__xludf.DUMMYFUNCTION("""COMPUTED_VALUE"""),"")</f>
        <v/>
      </c>
      <c r="X414" t="str">
        <f>IFERROR(__xludf.DUMMYFUNCTION("""COMPUTED_VALUE"""),"")</f>
        <v/>
      </c>
      <c r="Y414" t="str">
        <f>IFERROR(__xludf.DUMMYFUNCTION("""COMPUTED_VALUE"""),"")</f>
        <v/>
      </c>
      <c r="Z414" t="str">
        <f>IFERROR(__xludf.DUMMYFUNCTION("""COMPUTED_VALUE"""),"")</f>
        <v/>
      </c>
      <c r="AA414" t="str">
        <f>IFERROR(__xludf.DUMMYFUNCTION("""COMPUTED_VALUE"""),"")</f>
        <v/>
      </c>
      <c r="AB414" t="str">
        <f>IFERROR(__xludf.DUMMYFUNCTION("""COMPUTED_VALUE"""),"")</f>
        <v/>
      </c>
      <c r="AC414" t="str">
        <f>IFERROR(__xludf.DUMMYFUNCTION("""COMPUTED_VALUE"""),"")</f>
        <v/>
      </c>
      <c r="AD414" t="str">
        <f>IFERROR(__xludf.DUMMYFUNCTION("""COMPUTED_VALUE"""),"")</f>
        <v/>
      </c>
      <c r="AE414" t="str">
        <f>IFERROR(__xludf.DUMMYFUNCTION("""COMPUTED_VALUE"""),"")</f>
        <v/>
      </c>
      <c r="AF414" t="str">
        <f>IFERROR(__xludf.DUMMYFUNCTION("""COMPUTED_VALUE"""),"")</f>
        <v/>
      </c>
      <c r="AG414" t="str">
        <f>IFERROR(__xludf.DUMMYFUNCTION("""COMPUTED_VALUE"""),"")</f>
        <v/>
      </c>
    </row>
    <row r="415">
      <c r="A415" t="str">
        <f>IFERROR(__xludf.DUMMYFUNCTION("""COMPUTED_VALUE"""),"")</f>
        <v/>
      </c>
      <c r="B415" t="str">
        <f>IFERROR(__xludf.DUMMYFUNCTION("""COMPUTED_VALUE"""),"")</f>
        <v/>
      </c>
      <c r="C415" t="str">
        <f>IFERROR(__xludf.DUMMYFUNCTION("""COMPUTED_VALUE"""),"")</f>
        <v/>
      </c>
      <c r="D415" t="str">
        <f>IFERROR(__xludf.DUMMYFUNCTION("""COMPUTED_VALUE"""),"")</f>
        <v/>
      </c>
      <c r="E415" t="str">
        <f>IFERROR(__xludf.DUMMYFUNCTION("""COMPUTED_VALUE"""),"")</f>
        <v/>
      </c>
      <c r="F415" t="str">
        <f>IFERROR(__xludf.DUMMYFUNCTION("""COMPUTED_VALUE"""),"")</f>
        <v/>
      </c>
      <c r="G415" t="str">
        <f>IFERROR(__xludf.DUMMYFUNCTION("""COMPUTED_VALUE"""),"")</f>
        <v/>
      </c>
      <c r="H415" t="str">
        <f>IFERROR(__xludf.DUMMYFUNCTION("""COMPUTED_VALUE"""),"")</f>
        <v/>
      </c>
      <c r="I415" t="str">
        <f>IFERROR(__xludf.DUMMYFUNCTION("""COMPUTED_VALUE"""),"")</f>
        <v/>
      </c>
      <c r="J415" t="str">
        <f>IFERROR(__xludf.DUMMYFUNCTION("""COMPUTED_VALUE"""),"")</f>
        <v/>
      </c>
      <c r="K415" t="str">
        <f>IFERROR(__xludf.DUMMYFUNCTION("""COMPUTED_VALUE"""),"")</f>
        <v/>
      </c>
      <c r="L415" s="61" t="str">
        <f>IFERROR(__xludf.DUMMYFUNCTION("""COMPUTED_VALUE"""),"")</f>
        <v/>
      </c>
      <c r="M415" s="61" t="str">
        <f>IFERROR(__xludf.DUMMYFUNCTION("""COMPUTED_VALUE"""),"")</f>
        <v/>
      </c>
      <c r="N415" t="str">
        <f>IFERROR(__xludf.DUMMYFUNCTION("""COMPUTED_VALUE"""),"")</f>
        <v/>
      </c>
      <c r="O415" t="str">
        <f>IFERROR(__xludf.DUMMYFUNCTION("""COMPUTED_VALUE"""),"")</f>
        <v/>
      </c>
      <c r="P415" t="str">
        <f>IFERROR(__xludf.DUMMYFUNCTION("""COMPUTED_VALUE"""),"")</f>
        <v/>
      </c>
      <c r="Q415" t="str">
        <f>IFERROR(__xludf.DUMMYFUNCTION("""COMPUTED_VALUE"""),"")</f>
        <v/>
      </c>
      <c r="R415" t="str">
        <f>IFERROR(__xludf.DUMMYFUNCTION("""COMPUTED_VALUE"""),"")</f>
        <v/>
      </c>
      <c r="S415" t="str">
        <f>IFERROR(__xludf.DUMMYFUNCTION("""COMPUTED_VALUE"""),"")</f>
        <v/>
      </c>
      <c r="T415" t="str">
        <f>IFERROR(__xludf.DUMMYFUNCTION("""COMPUTED_VALUE"""),"")</f>
        <v/>
      </c>
      <c r="U415" t="str">
        <f>IFERROR(__xludf.DUMMYFUNCTION("""COMPUTED_VALUE"""),"")</f>
        <v/>
      </c>
      <c r="V415" t="str">
        <f>IFERROR(__xludf.DUMMYFUNCTION("""COMPUTED_VALUE"""),"")</f>
        <v/>
      </c>
      <c r="W415" t="str">
        <f>IFERROR(__xludf.DUMMYFUNCTION("""COMPUTED_VALUE"""),"")</f>
        <v/>
      </c>
      <c r="X415" t="str">
        <f>IFERROR(__xludf.DUMMYFUNCTION("""COMPUTED_VALUE"""),"")</f>
        <v/>
      </c>
      <c r="Y415" t="str">
        <f>IFERROR(__xludf.DUMMYFUNCTION("""COMPUTED_VALUE"""),"")</f>
        <v/>
      </c>
      <c r="Z415" t="str">
        <f>IFERROR(__xludf.DUMMYFUNCTION("""COMPUTED_VALUE"""),"")</f>
        <v/>
      </c>
      <c r="AA415" t="str">
        <f>IFERROR(__xludf.DUMMYFUNCTION("""COMPUTED_VALUE"""),"")</f>
        <v/>
      </c>
      <c r="AB415" t="str">
        <f>IFERROR(__xludf.DUMMYFUNCTION("""COMPUTED_VALUE"""),"")</f>
        <v/>
      </c>
      <c r="AC415" t="str">
        <f>IFERROR(__xludf.DUMMYFUNCTION("""COMPUTED_VALUE"""),"")</f>
        <v/>
      </c>
      <c r="AD415" t="str">
        <f>IFERROR(__xludf.DUMMYFUNCTION("""COMPUTED_VALUE"""),"")</f>
        <v/>
      </c>
      <c r="AE415" t="str">
        <f>IFERROR(__xludf.DUMMYFUNCTION("""COMPUTED_VALUE"""),"")</f>
        <v/>
      </c>
      <c r="AF415" t="str">
        <f>IFERROR(__xludf.DUMMYFUNCTION("""COMPUTED_VALUE"""),"")</f>
        <v/>
      </c>
      <c r="AG415" t="str">
        <f>IFERROR(__xludf.DUMMYFUNCTION("""COMPUTED_VALUE"""),"")</f>
        <v/>
      </c>
    </row>
    <row r="416">
      <c r="A416" t="str">
        <f>IFERROR(__xludf.DUMMYFUNCTION("""COMPUTED_VALUE"""),"")</f>
        <v/>
      </c>
      <c r="B416" t="str">
        <f>IFERROR(__xludf.DUMMYFUNCTION("""COMPUTED_VALUE"""),"")</f>
        <v/>
      </c>
      <c r="C416" t="str">
        <f>IFERROR(__xludf.DUMMYFUNCTION("""COMPUTED_VALUE"""),"")</f>
        <v/>
      </c>
      <c r="D416" t="str">
        <f>IFERROR(__xludf.DUMMYFUNCTION("""COMPUTED_VALUE"""),"")</f>
        <v/>
      </c>
      <c r="E416" t="str">
        <f>IFERROR(__xludf.DUMMYFUNCTION("""COMPUTED_VALUE"""),"")</f>
        <v/>
      </c>
      <c r="F416" t="str">
        <f>IFERROR(__xludf.DUMMYFUNCTION("""COMPUTED_VALUE"""),"")</f>
        <v/>
      </c>
      <c r="G416" t="str">
        <f>IFERROR(__xludf.DUMMYFUNCTION("""COMPUTED_VALUE"""),"")</f>
        <v/>
      </c>
      <c r="H416" t="str">
        <f>IFERROR(__xludf.DUMMYFUNCTION("""COMPUTED_VALUE"""),"")</f>
        <v/>
      </c>
      <c r="I416" t="str">
        <f>IFERROR(__xludf.DUMMYFUNCTION("""COMPUTED_VALUE"""),"")</f>
        <v/>
      </c>
      <c r="J416" t="str">
        <f>IFERROR(__xludf.DUMMYFUNCTION("""COMPUTED_VALUE"""),"")</f>
        <v/>
      </c>
      <c r="K416" t="str">
        <f>IFERROR(__xludf.DUMMYFUNCTION("""COMPUTED_VALUE"""),"")</f>
        <v/>
      </c>
      <c r="L416" s="61" t="str">
        <f>IFERROR(__xludf.DUMMYFUNCTION("""COMPUTED_VALUE"""),"")</f>
        <v/>
      </c>
      <c r="M416" s="61" t="str">
        <f>IFERROR(__xludf.DUMMYFUNCTION("""COMPUTED_VALUE"""),"")</f>
        <v/>
      </c>
      <c r="N416" t="str">
        <f>IFERROR(__xludf.DUMMYFUNCTION("""COMPUTED_VALUE"""),"")</f>
        <v/>
      </c>
      <c r="O416" t="str">
        <f>IFERROR(__xludf.DUMMYFUNCTION("""COMPUTED_VALUE"""),"")</f>
        <v/>
      </c>
      <c r="P416" t="str">
        <f>IFERROR(__xludf.DUMMYFUNCTION("""COMPUTED_VALUE"""),"")</f>
        <v/>
      </c>
      <c r="Q416" t="str">
        <f>IFERROR(__xludf.DUMMYFUNCTION("""COMPUTED_VALUE"""),"")</f>
        <v/>
      </c>
      <c r="R416" t="str">
        <f>IFERROR(__xludf.DUMMYFUNCTION("""COMPUTED_VALUE"""),"")</f>
        <v/>
      </c>
      <c r="S416" t="str">
        <f>IFERROR(__xludf.DUMMYFUNCTION("""COMPUTED_VALUE"""),"")</f>
        <v/>
      </c>
      <c r="T416" t="str">
        <f>IFERROR(__xludf.DUMMYFUNCTION("""COMPUTED_VALUE"""),"")</f>
        <v/>
      </c>
      <c r="U416" t="str">
        <f>IFERROR(__xludf.DUMMYFUNCTION("""COMPUTED_VALUE"""),"")</f>
        <v/>
      </c>
      <c r="V416" t="str">
        <f>IFERROR(__xludf.DUMMYFUNCTION("""COMPUTED_VALUE"""),"")</f>
        <v/>
      </c>
      <c r="W416" t="str">
        <f>IFERROR(__xludf.DUMMYFUNCTION("""COMPUTED_VALUE"""),"")</f>
        <v/>
      </c>
      <c r="X416" t="str">
        <f>IFERROR(__xludf.DUMMYFUNCTION("""COMPUTED_VALUE"""),"")</f>
        <v/>
      </c>
      <c r="Y416" t="str">
        <f>IFERROR(__xludf.DUMMYFUNCTION("""COMPUTED_VALUE"""),"")</f>
        <v/>
      </c>
      <c r="Z416" t="str">
        <f>IFERROR(__xludf.DUMMYFUNCTION("""COMPUTED_VALUE"""),"")</f>
        <v/>
      </c>
      <c r="AA416" t="str">
        <f>IFERROR(__xludf.DUMMYFUNCTION("""COMPUTED_VALUE"""),"")</f>
        <v/>
      </c>
      <c r="AB416" t="str">
        <f>IFERROR(__xludf.DUMMYFUNCTION("""COMPUTED_VALUE"""),"")</f>
        <v/>
      </c>
      <c r="AC416" t="str">
        <f>IFERROR(__xludf.DUMMYFUNCTION("""COMPUTED_VALUE"""),"")</f>
        <v/>
      </c>
      <c r="AD416" t="str">
        <f>IFERROR(__xludf.DUMMYFUNCTION("""COMPUTED_VALUE"""),"")</f>
        <v/>
      </c>
      <c r="AE416" t="str">
        <f>IFERROR(__xludf.DUMMYFUNCTION("""COMPUTED_VALUE"""),"")</f>
        <v/>
      </c>
      <c r="AF416" t="str">
        <f>IFERROR(__xludf.DUMMYFUNCTION("""COMPUTED_VALUE"""),"")</f>
        <v/>
      </c>
      <c r="AG416" t="str">
        <f>IFERROR(__xludf.DUMMYFUNCTION("""COMPUTED_VALUE"""),"")</f>
        <v/>
      </c>
    </row>
    <row r="417">
      <c r="A417" t="str">
        <f>IFERROR(__xludf.DUMMYFUNCTION("""COMPUTED_VALUE"""),"")</f>
        <v/>
      </c>
      <c r="B417" t="str">
        <f>IFERROR(__xludf.DUMMYFUNCTION("""COMPUTED_VALUE"""),"")</f>
        <v/>
      </c>
      <c r="C417" t="str">
        <f>IFERROR(__xludf.DUMMYFUNCTION("""COMPUTED_VALUE"""),"")</f>
        <v/>
      </c>
      <c r="D417" t="str">
        <f>IFERROR(__xludf.DUMMYFUNCTION("""COMPUTED_VALUE"""),"")</f>
        <v/>
      </c>
      <c r="E417" t="str">
        <f>IFERROR(__xludf.DUMMYFUNCTION("""COMPUTED_VALUE"""),"")</f>
        <v/>
      </c>
      <c r="F417" t="str">
        <f>IFERROR(__xludf.DUMMYFUNCTION("""COMPUTED_VALUE"""),"")</f>
        <v/>
      </c>
      <c r="G417" t="str">
        <f>IFERROR(__xludf.DUMMYFUNCTION("""COMPUTED_VALUE"""),"")</f>
        <v/>
      </c>
      <c r="H417" t="str">
        <f>IFERROR(__xludf.DUMMYFUNCTION("""COMPUTED_VALUE"""),"")</f>
        <v/>
      </c>
      <c r="I417" t="str">
        <f>IFERROR(__xludf.DUMMYFUNCTION("""COMPUTED_VALUE"""),"")</f>
        <v/>
      </c>
      <c r="J417" t="str">
        <f>IFERROR(__xludf.DUMMYFUNCTION("""COMPUTED_VALUE"""),"")</f>
        <v/>
      </c>
      <c r="K417" t="str">
        <f>IFERROR(__xludf.DUMMYFUNCTION("""COMPUTED_VALUE"""),"")</f>
        <v/>
      </c>
      <c r="L417" s="61" t="str">
        <f>IFERROR(__xludf.DUMMYFUNCTION("""COMPUTED_VALUE"""),"")</f>
        <v/>
      </c>
      <c r="M417" s="61" t="str">
        <f>IFERROR(__xludf.DUMMYFUNCTION("""COMPUTED_VALUE"""),"")</f>
        <v/>
      </c>
      <c r="N417" t="str">
        <f>IFERROR(__xludf.DUMMYFUNCTION("""COMPUTED_VALUE"""),"")</f>
        <v/>
      </c>
      <c r="O417" t="str">
        <f>IFERROR(__xludf.DUMMYFUNCTION("""COMPUTED_VALUE"""),"")</f>
        <v/>
      </c>
      <c r="P417" t="str">
        <f>IFERROR(__xludf.DUMMYFUNCTION("""COMPUTED_VALUE"""),"")</f>
        <v/>
      </c>
      <c r="Q417" t="str">
        <f>IFERROR(__xludf.DUMMYFUNCTION("""COMPUTED_VALUE"""),"")</f>
        <v/>
      </c>
      <c r="R417" t="str">
        <f>IFERROR(__xludf.DUMMYFUNCTION("""COMPUTED_VALUE"""),"")</f>
        <v/>
      </c>
      <c r="S417" t="str">
        <f>IFERROR(__xludf.DUMMYFUNCTION("""COMPUTED_VALUE"""),"")</f>
        <v/>
      </c>
      <c r="T417" t="str">
        <f>IFERROR(__xludf.DUMMYFUNCTION("""COMPUTED_VALUE"""),"")</f>
        <v/>
      </c>
      <c r="U417" t="str">
        <f>IFERROR(__xludf.DUMMYFUNCTION("""COMPUTED_VALUE"""),"")</f>
        <v/>
      </c>
      <c r="V417" t="str">
        <f>IFERROR(__xludf.DUMMYFUNCTION("""COMPUTED_VALUE"""),"")</f>
        <v/>
      </c>
      <c r="W417" t="str">
        <f>IFERROR(__xludf.DUMMYFUNCTION("""COMPUTED_VALUE"""),"")</f>
        <v/>
      </c>
      <c r="X417" t="str">
        <f>IFERROR(__xludf.DUMMYFUNCTION("""COMPUTED_VALUE"""),"")</f>
        <v/>
      </c>
      <c r="Y417" t="str">
        <f>IFERROR(__xludf.DUMMYFUNCTION("""COMPUTED_VALUE"""),"")</f>
        <v/>
      </c>
      <c r="Z417" t="str">
        <f>IFERROR(__xludf.DUMMYFUNCTION("""COMPUTED_VALUE"""),"")</f>
        <v/>
      </c>
      <c r="AA417" t="str">
        <f>IFERROR(__xludf.DUMMYFUNCTION("""COMPUTED_VALUE"""),"")</f>
        <v/>
      </c>
      <c r="AB417" t="str">
        <f>IFERROR(__xludf.DUMMYFUNCTION("""COMPUTED_VALUE"""),"")</f>
        <v/>
      </c>
      <c r="AC417" t="str">
        <f>IFERROR(__xludf.DUMMYFUNCTION("""COMPUTED_VALUE"""),"")</f>
        <v/>
      </c>
      <c r="AD417" t="str">
        <f>IFERROR(__xludf.DUMMYFUNCTION("""COMPUTED_VALUE"""),"")</f>
        <v/>
      </c>
      <c r="AE417" t="str">
        <f>IFERROR(__xludf.DUMMYFUNCTION("""COMPUTED_VALUE"""),"")</f>
        <v/>
      </c>
      <c r="AF417" t="str">
        <f>IFERROR(__xludf.DUMMYFUNCTION("""COMPUTED_VALUE"""),"")</f>
        <v/>
      </c>
      <c r="AG417" t="str">
        <f>IFERROR(__xludf.DUMMYFUNCTION("""COMPUTED_VALUE"""),"")</f>
        <v/>
      </c>
    </row>
    <row r="418">
      <c r="A418" t="str">
        <f>IFERROR(__xludf.DUMMYFUNCTION("""COMPUTED_VALUE"""),"")</f>
        <v/>
      </c>
      <c r="B418" t="str">
        <f>IFERROR(__xludf.DUMMYFUNCTION("""COMPUTED_VALUE"""),"")</f>
        <v/>
      </c>
      <c r="C418" t="str">
        <f>IFERROR(__xludf.DUMMYFUNCTION("""COMPUTED_VALUE"""),"")</f>
        <v/>
      </c>
      <c r="D418" t="str">
        <f>IFERROR(__xludf.DUMMYFUNCTION("""COMPUTED_VALUE"""),"")</f>
        <v/>
      </c>
      <c r="E418" t="str">
        <f>IFERROR(__xludf.DUMMYFUNCTION("""COMPUTED_VALUE"""),"")</f>
        <v/>
      </c>
      <c r="F418" t="str">
        <f>IFERROR(__xludf.DUMMYFUNCTION("""COMPUTED_VALUE"""),"")</f>
        <v/>
      </c>
      <c r="G418" t="str">
        <f>IFERROR(__xludf.DUMMYFUNCTION("""COMPUTED_VALUE"""),"")</f>
        <v/>
      </c>
      <c r="H418" t="str">
        <f>IFERROR(__xludf.DUMMYFUNCTION("""COMPUTED_VALUE"""),"")</f>
        <v/>
      </c>
      <c r="I418" t="str">
        <f>IFERROR(__xludf.DUMMYFUNCTION("""COMPUTED_VALUE"""),"")</f>
        <v/>
      </c>
      <c r="J418" t="str">
        <f>IFERROR(__xludf.DUMMYFUNCTION("""COMPUTED_VALUE"""),"")</f>
        <v/>
      </c>
      <c r="K418" t="str">
        <f>IFERROR(__xludf.DUMMYFUNCTION("""COMPUTED_VALUE"""),"")</f>
        <v/>
      </c>
      <c r="L418" s="61" t="str">
        <f>IFERROR(__xludf.DUMMYFUNCTION("""COMPUTED_VALUE"""),"")</f>
        <v/>
      </c>
      <c r="M418" s="61" t="str">
        <f>IFERROR(__xludf.DUMMYFUNCTION("""COMPUTED_VALUE"""),"")</f>
        <v/>
      </c>
      <c r="N418" t="str">
        <f>IFERROR(__xludf.DUMMYFUNCTION("""COMPUTED_VALUE"""),"")</f>
        <v/>
      </c>
      <c r="O418" t="str">
        <f>IFERROR(__xludf.DUMMYFUNCTION("""COMPUTED_VALUE"""),"")</f>
        <v/>
      </c>
      <c r="P418" t="str">
        <f>IFERROR(__xludf.DUMMYFUNCTION("""COMPUTED_VALUE"""),"")</f>
        <v/>
      </c>
      <c r="Q418" t="str">
        <f>IFERROR(__xludf.DUMMYFUNCTION("""COMPUTED_VALUE"""),"")</f>
        <v/>
      </c>
      <c r="R418" t="str">
        <f>IFERROR(__xludf.DUMMYFUNCTION("""COMPUTED_VALUE"""),"")</f>
        <v/>
      </c>
      <c r="S418" t="str">
        <f>IFERROR(__xludf.DUMMYFUNCTION("""COMPUTED_VALUE"""),"")</f>
        <v/>
      </c>
      <c r="T418" t="str">
        <f>IFERROR(__xludf.DUMMYFUNCTION("""COMPUTED_VALUE"""),"")</f>
        <v/>
      </c>
      <c r="U418" t="str">
        <f>IFERROR(__xludf.DUMMYFUNCTION("""COMPUTED_VALUE"""),"")</f>
        <v/>
      </c>
      <c r="V418" t="str">
        <f>IFERROR(__xludf.DUMMYFUNCTION("""COMPUTED_VALUE"""),"")</f>
        <v/>
      </c>
      <c r="W418" t="str">
        <f>IFERROR(__xludf.DUMMYFUNCTION("""COMPUTED_VALUE"""),"")</f>
        <v/>
      </c>
      <c r="X418" t="str">
        <f>IFERROR(__xludf.DUMMYFUNCTION("""COMPUTED_VALUE"""),"")</f>
        <v/>
      </c>
      <c r="Y418" t="str">
        <f>IFERROR(__xludf.DUMMYFUNCTION("""COMPUTED_VALUE"""),"")</f>
        <v/>
      </c>
      <c r="Z418" t="str">
        <f>IFERROR(__xludf.DUMMYFUNCTION("""COMPUTED_VALUE"""),"")</f>
        <v/>
      </c>
      <c r="AA418" t="str">
        <f>IFERROR(__xludf.DUMMYFUNCTION("""COMPUTED_VALUE"""),"")</f>
        <v/>
      </c>
      <c r="AB418" t="str">
        <f>IFERROR(__xludf.DUMMYFUNCTION("""COMPUTED_VALUE"""),"")</f>
        <v/>
      </c>
      <c r="AC418" t="str">
        <f>IFERROR(__xludf.DUMMYFUNCTION("""COMPUTED_VALUE"""),"")</f>
        <v/>
      </c>
      <c r="AD418" t="str">
        <f>IFERROR(__xludf.DUMMYFUNCTION("""COMPUTED_VALUE"""),"")</f>
        <v/>
      </c>
      <c r="AE418" t="str">
        <f>IFERROR(__xludf.DUMMYFUNCTION("""COMPUTED_VALUE"""),"")</f>
        <v/>
      </c>
      <c r="AF418" t="str">
        <f>IFERROR(__xludf.DUMMYFUNCTION("""COMPUTED_VALUE"""),"")</f>
        <v/>
      </c>
      <c r="AG418" t="str">
        <f>IFERROR(__xludf.DUMMYFUNCTION("""COMPUTED_VALUE"""),"")</f>
        <v/>
      </c>
    </row>
    <row r="419">
      <c r="A419" t="str">
        <f>IFERROR(__xludf.DUMMYFUNCTION("""COMPUTED_VALUE"""),"")</f>
        <v/>
      </c>
      <c r="B419" t="str">
        <f>IFERROR(__xludf.DUMMYFUNCTION("""COMPUTED_VALUE"""),"")</f>
        <v/>
      </c>
      <c r="C419" t="str">
        <f>IFERROR(__xludf.DUMMYFUNCTION("""COMPUTED_VALUE"""),"")</f>
        <v/>
      </c>
      <c r="D419" t="str">
        <f>IFERROR(__xludf.DUMMYFUNCTION("""COMPUTED_VALUE"""),"")</f>
        <v/>
      </c>
      <c r="E419" t="str">
        <f>IFERROR(__xludf.DUMMYFUNCTION("""COMPUTED_VALUE"""),"")</f>
        <v/>
      </c>
      <c r="F419" t="str">
        <f>IFERROR(__xludf.DUMMYFUNCTION("""COMPUTED_VALUE"""),"")</f>
        <v/>
      </c>
      <c r="G419" t="str">
        <f>IFERROR(__xludf.DUMMYFUNCTION("""COMPUTED_VALUE"""),"")</f>
        <v/>
      </c>
      <c r="H419" t="str">
        <f>IFERROR(__xludf.DUMMYFUNCTION("""COMPUTED_VALUE"""),"")</f>
        <v/>
      </c>
      <c r="I419" t="str">
        <f>IFERROR(__xludf.DUMMYFUNCTION("""COMPUTED_VALUE"""),"")</f>
        <v/>
      </c>
      <c r="J419" t="str">
        <f>IFERROR(__xludf.DUMMYFUNCTION("""COMPUTED_VALUE"""),"")</f>
        <v/>
      </c>
      <c r="K419" t="str">
        <f>IFERROR(__xludf.DUMMYFUNCTION("""COMPUTED_VALUE"""),"")</f>
        <v/>
      </c>
      <c r="L419" s="61" t="str">
        <f>IFERROR(__xludf.DUMMYFUNCTION("""COMPUTED_VALUE"""),"")</f>
        <v/>
      </c>
      <c r="M419" s="61" t="str">
        <f>IFERROR(__xludf.DUMMYFUNCTION("""COMPUTED_VALUE"""),"")</f>
        <v/>
      </c>
      <c r="N419" t="str">
        <f>IFERROR(__xludf.DUMMYFUNCTION("""COMPUTED_VALUE"""),"")</f>
        <v/>
      </c>
      <c r="O419" t="str">
        <f>IFERROR(__xludf.DUMMYFUNCTION("""COMPUTED_VALUE"""),"")</f>
        <v/>
      </c>
      <c r="P419" t="str">
        <f>IFERROR(__xludf.DUMMYFUNCTION("""COMPUTED_VALUE"""),"")</f>
        <v/>
      </c>
      <c r="Q419" t="str">
        <f>IFERROR(__xludf.DUMMYFUNCTION("""COMPUTED_VALUE"""),"")</f>
        <v/>
      </c>
      <c r="R419" t="str">
        <f>IFERROR(__xludf.DUMMYFUNCTION("""COMPUTED_VALUE"""),"")</f>
        <v/>
      </c>
      <c r="S419" t="str">
        <f>IFERROR(__xludf.DUMMYFUNCTION("""COMPUTED_VALUE"""),"")</f>
        <v/>
      </c>
      <c r="T419" t="str">
        <f>IFERROR(__xludf.DUMMYFUNCTION("""COMPUTED_VALUE"""),"")</f>
        <v/>
      </c>
      <c r="U419" t="str">
        <f>IFERROR(__xludf.DUMMYFUNCTION("""COMPUTED_VALUE"""),"")</f>
        <v/>
      </c>
      <c r="V419" t="str">
        <f>IFERROR(__xludf.DUMMYFUNCTION("""COMPUTED_VALUE"""),"")</f>
        <v/>
      </c>
      <c r="W419" t="str">
        <f>IFERROR(__xludf.DUMMYFUNCTION("""COMPUTED_VALUE"""),"")</f>
        <v/>
      </c>
      <c r="X419" t="str">
        <f>IFERROR(__xludf.DUMMYFUNCTION("""COMPUTED_VALUE"""),"")</f>
        <v/>
      </c>
      <c r="Y419" t="str">
        <f>IFERROR(__xludf.DUMMYFUNCTION("""COMPUTED_VALUE"""),"")</f>
        <v/>
      </c>
      <c r="Z419" t="str">
        <f>IFERROR(__xludf.DUMMYFUNCTION("""COMPUTED_VALUE"""),"")</f>
        <v/>
      </c>
      <c r="AA419" t="str">
        <f>IFERROR(__xludf.DUMMYFUNCTION("""COMPUTED_VALUE"""),"")</f>
        <v/>
      </c>
      <c r="AB419" t="str">
        <f>IFERROR(__xludf.DUMMYFUNCTION("""COMPUTED_VALUE"""),"")</f>
        <v/>
      </c>
      <c r="AC419" t="str">
        <f>IFERROR(__xludf.DUMMYFUNCTION("""COMPUTED_VALUE"""),"")</f>
        <v/>
      </c>
      <c r="AD419" t="str">
        <f>IFERROR(__xludf.DUMMYFUNCTION("""COMPUTED_VALUE"""),"")</f>
        <v/>
      </c>
      <c r="AE419" t="str">
        <f>IFERROR(__xludf.DUMMYFUNCTION("""COMPUTED_VALUE"""),"")</f>
        <v/>
      </c>
      <c r="AF419" t="str">
        <f>IFERROR(__xludf.DUMMYFUNCTION("""COMPUTED_VALUE"""),"")</f>
        <v/>
      </c>
      <c r="AG419" t="str">
        <f>IFERROR(__xludf.DUMMYFUNCTION("""COMPUTED_VALUE"""),"")</f>
        <v/>
      </c>
    </row>
    <row r="420">
      <c r="A420" t="str">
        <f>IFERROR(__xludf.DUMMYFUNCTION("""COMPUTED_VALUE"""),"")</f>
        <v/>
      </c>
      <c r="B420" t="str">
        <f>IFERROR(__xludf.DUMMYFUNCTION("""COMPUTED_VALUE"""),"")</f>
        <v/>
      </c>
      <c r="C420" t="str">
        <f>IFERROR(__xludf.DUMMYFUNCTION("""COMPUTED_VALUE"""),"")</f>
        <v/>
      </c>
      <c r="D420" t="str">
        <f>IFERROR(__xludf.DUMMYFUNCTION("""COMPUTED_VALUE"""),"")</f>
        <v/>
      </c>
      <c r="E420" t="str">
        <f>IFERROR(__xludf.DUMMYFUNCTION("""COMPUTED_VALUE"""),"")</f>
        <v/>
      </c>
      <c r="F420" t="str">
        <f>IFERROR(__xludf.DUMMYFUNCTION("""COMPUTED_VALUE"""),"")</f>
        <v/>
      </c>
      <c r="G420" t="str">
        <f>IFERROR(__xludf.DUMMYFUNCTION("""COMPUTED_VALUE"""),"")</f>
        <v/>
      </c>
      <c r="H420" t="str">
        <f>IFERROR(__xludf.DUMMYFUNCTION("""COMPUTED_VALUE"""),"")</f>
        <v/>
      </c>
      <c r="I420" t="str">
        <f>IFERROR(__xludf.DUMMYFUNCTION("""COMPUTED_VALUE"""),"")</f>
        <v/>
      </c>
      <c r="J420" t="str">
        <f>IFERROR(__xludf.DUMMYFUNCTION("""COMPUTED_VALUE"""),"")</f>
        <v/>
      </c>
      <c r="K420" t="str">
        <f>IFERROR(__xludf.DUMMYFUNCTION("""COMPUTED_VALUE"""),"")</f>
        <v/>
      </c>
      <c r="L420" s="61" t="str">
        <f>IFERROR(__xludf.DUMMYFUNCTION("""COMPUTED_VALUE"""),"")</f>
        <v/>
      </c>
      <c r="M420" s="61" t="str">
        <f>IFERROR(__xludf.DUMMYFUNCTION("""COMPUTED_VALUE"""),"")</f>
        <v/>
      </c>
      <c r="N420" t="str">
        <f>IFERROR(__xludf.DUMMYFUNCTION("""COMPUTED_VALUE"""),"")</f>
        <v/>
      </c>
      <c r="O420" t="str">
        <f>IFERROR(__xludf.DUMMYFUNCTION("""COMPUTED_VALUE"""),"")</f>
        <v/>
      </c>
      <c r="P420" t="str">
        <f>IFERROR(__xludf.DUMMYFUNCTION("""COMPUTED_VALUE"""),"")</f>
        <v/>
      </c>
      <c r="Q420" t="str">
        <f>IFERROR(__xludf.DUMMYFUNCTION("""COMPUTED_VALUE"""),"")</f>
        <v/>
      </c>
      <c r="R420" t="str">
        <f>IFERROR(__xludf.DUMMYFUNCTION("""COMPUTED_VALUE"""),"")</f>
        <v/>
      </c>
      <c r="S420" t="str">
        <f>IFERROR(__xludf.DUMMYFUNCTION("""COMPUTED_VALUE"""),"")</f>
        <v/>
      </c>
      <c r="T420" t="str">
        <f>IFERROR(__xludf.DUMMYFUNCTION("""COMPUTED_VALUE"""),"")</f>
        <v/>
      </c>
      <c r="U420" t="str">
        <f>IFERROR(__xludf.DUMMYFUNCTION("""COMPUTED_VALUE"""),"")</f>
        <v/>
      </c>
      <c r="V420" t="str">
        <f>IFERROR(__xludf.DUMMYFUNCTION("""COMPUTED_VALUE"""),"")</f>
        <v/>
      </c>
      <c r="W420" t="str">
        <f>IFERROR(__xludf.DUMMYFUNCTION("""COMPUTED_VALUE"""),"")</f>
        <v/>
      </c>
      <c r="X420" t="str">
        <f>IFERROR(__xludf.DUMMYFUNCTION("""COMPUTED_VALUE"""),"")</f>
        <v/>
      </c>
      <c r="Y420" t="str">
        <f>IFERROR(__xludf.DUMMYFUNCTION("""COMPUTED_VALUE"""),"")</f>
        <v/>
      </c>
      <c r="Z420" t="str">
        <f>IFERROR(__xludf.DUMMYFUNCTION("""COMPUTED_VALUE"""),"")</f>
        <v/>
      </c>
      <c r="AA420" t="str">
        <f>IFERROR(__xludf.DUMMYFUNCTION("""COMPUTED_VALUE"""),"")</f>
        <v/>
      </c>
      <c r="AB420" t="str">
        <f>IFERROR(__xludf.DUMMYFUNCTION("""COMPUTED_VALUE"""),"")</f>
        <v/>
      </c>
      <c r="AC420" t="str">
        <f>IFERROR(__xludf.DUMMYFUNCTION("""COMPUTED_VALUE"""),"")</f>
        <v/>
      </c>
      <c r="AD420" t="str">
        <f>IFERROR(__xludf.DUMMYFUNCTION("""COMPUTED_VALUE"""),"")</f>
        <v/>
      </c>
      <c r="AE420" t="str">
        <f>IFERROR(__xludf.DUMMYFUNCTION("""COMPUTED_VALUE"""),"")</f>
        <v/>
      </c>
      <c r="AF420" t="str">
        <f>IFERROR(__xludf.DUMMYFUNCTION("""COMPUTED_VALUE"""),"")</f>
        <v/>
      </c>
      <c r="AG420" t="str">
        <f>IFERROR(__xludf.DUMMYFUNCTION("""COMPUTED_VALUE"""),"")</f>
        <v/>
      </c>
    </row>
    <row r="421">
      <c r="A421" t="str">
        <f>IFERROR(__xludf.DUMMYFUNCTION("""COMPUTED_VALUE"""),"")</f>
        <v/>
      </c>
      <c r="B421" t="str">
        <f>IFERROR(__xludf.DUMMYFUNCTION("""COMPUTED_VALUE"""),"")</f>
        <v/>
      </c>
      <c r="C421" t="str">
        <f>IFERROR(__xludf.DUMMYFUNCTION("""COMPUTED_VALUE"""),"")</f>
        <v/>
      </c>
      <c r="D421" t="str">
        <f>IFERROR(__xludf.DUMMYFUNCTION("""COMPUTED_VALUE"""),"")</f>
        <v/>
      </c>
      <c r="E421" t="str">
        <f>IFERROR(__xludf.DUMMYFUNCTION("""COMPUTED_VALUE"""),"")</f>
        <v/>
      </c>
      <c r="F421" t="str">
        <f>IFERROR(__xludf.DUMMYFUNCTION("""COMPUTED_VALUE"""),"")</f>
        <v/>
      </c>
      <c r="G421" t="str">
        <f>IFERROR(__xludf.DUMMYFUNCTION("""COMPUTED_VALUE"""),"")</f>
        <v/>
      </c>
      <c r="H421" t="str">
        <f>IFERROR(__xludf.DUMMYFUNCTION("""COMPUTED_VALUE"""),"")</f>
        <v/>
      </c>
      <c r="I421" t="str">
        <f>IFERROR(__xludf.DUMMYFUNCTION("""COMPUTED_VALUE"""),"")</f>
        <v/>
      </c>
      <c r="J421" t="str">
        <f>IFERROR(__xludf.DUMMYFUNCTION("""COMPUTED_VALUE"""),"")</f>
        <v/>
      </c>
      <c r="K421" t="str">
        <f>IFERROR(__xludf.DUMMYFUNCTION("""COMPUTED_VALUE"""),"")</f>
        <v/>
      </c>
      <c r="L421" s="61" t="str">
        <f>IFERROR(__xludf.DUMMYFUNCTION("""COMPUTED_VALUE"""),"")</f>
        <v/>
      </c>
      <c r="M421" s="61" t="str">
        <f>IFERROR(__xludf.DUMMYFUNCTION("""COMPUTED_VALUE"""),"")</f>
        <v/>
      </c>
      <c r="N421" t="str">
        <f>IFERROR(__xludf.DUMMYFUNCTION("""COMPUTED_VALUE"""),"")</f>
        <v/>
      </c>
      <c r="O421" t="str">
        <f>IFERROR(__xludf.DUMMYFUNCTION("""COMPUTED_VALUE"""),"")</f>
        <v/>
      </c>
      <c r="P421" t="str">
        <f>IFERROR(__xludf.DUMMYFUNCTION("""COMPUTED_VALUE"""),"")</f>
        <v/>
      </c>
      <c r="Q421" t="str">
        <f>IFERROR(__xludf.DUMMYFUNCTION("""COMPUTED_VALUE"""),"")</f>
        <v/>
      </c>
      <c r="R421" t="str">
        <f>IFERROR(__xludf.DUMMYFUNCTION("""COMPUTED_VALUE"""),"")</f>
        <v/>
      </c>
      <c r="S421" t="str">
        <f>IFERROR(__xludf.DUMMYFUNCTION("""COMPUTED_VALUE"""),"")</f>
        <v/>
      </c>
      <c r="T421" t="str">
        <f>IFERROR(__xludf.DUMMYFUNCTION("""COMPUTED_VALUE"""),"")</f>
        <v/>
      </c>
      <c r="U421" t="str">
        <f>IFERROR(__xludf.DUMMYFUNCTION("""COMPUTED_VALUE"""),"")</f>
        <v/>
      </c>
      <c r="V421" t="str">
        <f>IFERROR(__xludf.DUMMYFUNCTION("""COMPUTED_VALUE"""),"")</f>
        <v/>
      </c>
      <c r="W421" t="str">
        <f>IFERROR(__xludf.DUMMYFUNCTION("""COMPUTED_VALUE"""),"")</f>
        <v/>
      </c>
      <c r="X421" t="str">
        <f>IFERROR(__xludf.DUMMYFUNCTION("""COMPUTED_VALUE"""),"")</f>
        <v/>
      </c>
      <c r="Y421" t="str">
        <f>IFERROR(__xludf.DUMMYFUNCTION("""COMPUTED_VALUE"""),"")</f>
        <v/>
      </c>
      <c r="Z421" t="str">
        <f>IFERROR(__xludf.DUMMYFUNCTION("""COMPUTED_VALUE"""),"")</f>
        <v/>
      </c>
      <c r="AA421" t="str">
        <f>IFERROR(__xludf.DUMMYFUNCTION("""COMPUTED_VALUE"""),"")</f>
        <v/>
      </c>
      <c r="AB421" t="str">
        <f>IFERROR(__xludf.DUMMYFUNCTION("""COMPUTED_VALUE"""),"")</f>
        <v/>
      </c>
      <c r="AC421" t="str">
        <f>IFERROR(__xludf.DUMMYFUNCTION("""COMPUTED_VALUE"""),"")</f>
        <v/>
      </c>
      <c r="AD421" t="str">
        <f>IFERROR(__xludf.DUMMYFUNCTION("""COMPUTED_VALUE"""),"")</f>
        <v/>
      </c>
      <c r="AE421" t="str">
        <f>IFERROR(__xludf.DUMMYFUNCTION("""COMPUTED_VALUE"""),"")</f>
        <v/>
      </c>
      <c r="AF421" t="str">
        <f>IFERROR(__xludf.DUMMYFUNCTION("""COMPUTED_VALUE"""),"")</f>
        <v/>
      </c>
      <c r="AG421" t="str">
        <f>IFERROR(__xludf.DUMMYFUNCTION("""COMPUTED_VALUE"""),"")</f>
        <v/>
      </c>
    </row>
    <row r="422">
      <c r="A422" t="str">
        <f>IFERROR(__xludf.DUMMYFUNCTION("""COMPUTED_VALUE"""),"")</f>
        <v/>
      </c>
      <c r="B422" t="str">
        <f>IFERROR(__xludf.DUMMYFUNCTION("""COMPUTED_VALUE"""),"")</f>
        <v/>
      </c>
      <c r="C422" t="str">
        <f>IFERROR(__xludf.DUMMYFUNCTION("""COMPUTED_VALUE"""),"")</f>
        <v/>
      </c>
      <c r="D422" t="str">
        <f>IFERROR(__xludf.DUMMYFUNCTION("""COMPUTED_VALUE"""),"")</f>
        <v/>
      </c>
      <c r="E422" t="str">
        <f>IFERROR(__xludf.DUMMYFUNCTION("""COMPUTED_VALUE"""),"")</f>
        <v/>
      </c>
      <c r="F422" t="str">
        <f>IFERROR(__xludf.DUMMYFUNCTION("""COMPUTED_VALUE"""),"")</f>
        <v/>
      </c>
      <c r="G422" t="str">
        <f>IFERROR(__xludf.DUMMYFUNCTION("""COMPUTED_VALUE"""),"")</f>
        <v/>
      </c>
      <c r="H422" t="str">
        <f>IFERROR(__xludf.DUMMYFUNCTION("""COMPUTED_VALUE"""),"")</f>
        <v/>
      </c>
      <c r="I422" t="str">
        <f>IFERROR(__xludf.DUMMYFUNCTION("""COMPUTED_VALUE"""),"")</f>
        <v/>
      </c>
      <c r="J422" t="str">
        <f>IFERROR(__xludf.DUMMYFUNCTION("""COMPUTED_VALUE"""),"")</f>
        <v/>
      </c>
      <c r="K422" t="str">
        <f>IFERROR(__xludf.DUMMYFUNCTION("""COMPUTED_VALUE"""),"")</f>
        <v/>
      </c>
      <c r="L422" s="61" t="str">
        <f>IFERROR(__xludf.DUMMYFUNCTION("""COMPUTED_VALUE"""),"")</f>
        <v/>
      </c>
      <c r="M422" s="61" t="str">
        <f>IFERROR(__xludf.DUMMYFUNCTION("""COMPUTED_VALUE"""),"")</f>
        <v/>
      </c>
      <c r="N422" t="str">
        <f>IFERROR(__xludf.DUMMYFUNCTION("""COMPUTED_VALUE"""),"")</f>
        <v/>
      </c>
      <c r="O422" t="str">
        <f>IFERROR(__xludf.DUMMYFUNCTION("""COMPUTED_VALUE"""),"")</f>
        <v/>
      </c>
      <c r="P422" t="str">
        <f>IFERROR(__xludf.DUMMYFUNCTION("""COMPUTED_VALUE"""),"")</f>
        <v/>
      </c>
      <c r="Q422" t="str">
        <f>IFERROR(__xludf.DUMMYFUNCTION("""COMPUTED_VALUE"""),"")</f>
        <v/>
      </c>
      <c r="R422" t="str">
        <f>IFERROR(__xludf.DUMMYFUNCTION("""COMPUTED_VALUE"""),"")</f>
        <v/>
      </c>
      <c r="S422" t="str">
        <f>IFERROR(__xludf.DUMMYFUNCTION("""COMPUTED_VALUE"""),"")</f>
        <v/>
      </c>
      <c r="T422" t="str">
        <f>IFERROR(__xludf.DUMMYFUNCTION("""COMPUTED_VALUE"""),"")</f>
        <v/>
      </c>
      <c r="U422" t="str">
        <f>IFERROR(__xludf.DUMMYFUNCTION("""COMPUTED_VALUE"""),"")</f>
        <v/>
      </c>
      <c r="V422" t="str">
        <f>IFERROR(__xludf.DUMMYFUNCTION("""COMPUTED_VALUE"""),"")</f>
        <v/>
      </c>
      <c r="W422" t="str">
        <f>IFERROR(__xludf.DUMMYFUNCTION("""COMPUTED_VALUE"""),"")</f>
        <v/>
      </c>
      <c r="X422" t="str">
        <f>IFERROR(__xludf.DUMMYFUNCTION("""COMPUTED_VALUE"""),"")</f>
        <v/>
      </c>
      <c r="Y422" t="str">
        <f>IFERROR(__xludf.DUMMYFUNCTION("""COMPUTED_VALUE"""),"")</f>
        <v/>
      </c>
      <c r="Z422" t="str">
        <f>IFERROR(__xludf.DUMMYFUNCTION("""COMPUTED_VALUE"""),"")</f>
        <v/>
      </c>
      <c r="AA422" t="str">
        <f>IFERROR(__xludf.DUMMYFUNCTION("""COMPUTED_VALUE"""),"")</f>
        <v/>
      </c>
      <c r="AB422" t="str">
        <f>IFERROR(__xludf.DUMMYFUNCTION("""COMPUTED_VALUE"""),"")</f>
        <v/>
      </c>
      <c r="AC422" t="str">
        <f>IFERROR(__xludf.DUMMYFUNCTION("""COMPUTED_VALUE"""),"")</f>
        <v/>
      </c>
      <c r="AD422" t="str">
        <f>IFERROR(__xludf.DUMMYFUNCTION("""COMPUTED_VALUE"""),"")</f>
        <v/>
      </c>
      <c r="AE422" t="str">
        <f>IFERROR(__xludf.DUMMYFUNCTION("""COMPUTED_VALUE"""),"")</f>
        <v/>
      </c>
      <c r="AF422" t="str">
        <f>IFERROR(__xludf.DUMMYFUNCTION("""COMPUTED_VALUE"""),"")</f>
        <v/>
      </c>
      <c r="AG422" t="str">
        <f>IFERROR(__xludf.DUMMYFUNCTION("""COMPUTED_VALUE"""),"")</f>
        <v/>
      </c>
    </row>
    <row r="423">
      <c r="A423" t="str">
        <f>IFERROR(__xludf.DUMMYFUNCTION("""COMPUTED_VALUE"""),"")</f>
        <v/>
      </c>
      <c r="B423" t="str">
        <f>IFERROR(__xludf.DUMMYFUNCTION("""COMPUTED_VALUE"""),"")</f>
        <v/>
      </c>
      <c r="C423" t="str">
        <f>IFERROR(__xludf.DUMMYFUNCTION("""COMPUTED_VALUE"""),"")</f>
        <v/>
      </c>
      <c r="D423" t="str">
        <f>IFERROR(__xludf.DUMMYFUNCTION("""COMPUTED_VALUE"""),"")</f>
        <v/>
      </c>
      <c r="E423" t="str">
        <f>IFERROR(__xludf.DUMMYFUNCTION("""COMPUTED_VALUE"""),"")</f>
        <v/>
      </c>
      <c r="F423" t="str">
        <f>IFERROR(__xludf.DUMMYFUNCTION("""COMPUTED_VALUE"""),"")</f>
        <v/>
      </c>
      <c r="G423" t="str">
        <f>IFERROR(__xludf.DUMMYFUNCTION("""COMPUTED_VALUE"""),"")</f>
        <v/>
      </c>
      <c r="H423" t="str">
        <f>IFERROR(__xludf.DUMMYFUNCTION("""COMPUTED_VALUE"""),"")</f>
        <v/>
      </c>
      <c r="I423" t="str">
        <f>IFERROR(__xludf.DUMMYFUNCTION("""COMPUTED_VALUE"""),"")</f>
        <v/>
      </c>
      <c r="J423" t="str">
        <f>IFERROR(__xludf.DUMMYFUNCTION("""COMPUTED_VALUE"""),"")</f>
        <v/>
      </c>
      <c r="K423" t="str">
        <f>IFERROR(__xludf.DUMMYFUNCTION("""COMPUTED_VALUE"""),"")</f>
        <v/>
      </c>
      <c r="L423" s="61" t="str">
        <f>IFERROR(__xludf.DUMMYFUNCTION("""COMPUTED_VALUE"""),"")</f>
        <v/>
      </c>
      <c r="M423" s="61" t="str">
        <f>IFERROR(__xludf.DUMMYFUNCTION("""COMPUTED_VALUE"""),"")</f>
        <v/>
      </c>
      <c r="N423" t="str">
        <f>IFERROR(__xludf.DUMMYFUNCTION("""COMPUTED_VALUE"""),"")</f>
        <v/>
      </c>
      <c r="O423" t="str">
        <f>IFERROR(__xludf.DUMMYFUNCTION("""COMPUTED_VALUE"""),"")</f>
        <v/>
      </c>
      <c r="P423" t="str">
        <f>IFERROR(__xludf.DUMMYFUNCTION("""COMPUTED_VALUE"""),"")</f>
        <v/>
      </c>
      <c r="Q423" t="str">
        <f>IFERROR(__xludf.DUMMYFUNCTION("""COMPUTED_VALUE"""),"")</f>
        <v/>
      </c>
      <c r="R423" t="str">
        <f>IFERROR(__xludf.DUMMYFUNCTION("""COMPUTED_VALUE"""),"")</f>
        <v/>
      </c>
      <c r="S423" t="str">
        <f>IFERROR(__xludf.DUMMYFUNCTION("""COMPUTED_VALUE"""),"")</f>
        <v/>
      </c>
      <c r="T423" t="str">
        <f>IFERROR(__xludf.DUMMYFUNCTION("""COMPUTED_VALUE"""),"")</f>
        <v/>
      </c>
      <c r="U423" t="str">
        <f>IFERROR(__xludf.DUMMYFUNCTION("""COMPUTED_VALUE"""),"")</f>
        <v/>
      </c>
      <c r="V423" t="str">
        <f>IFERROR(__xludf.DUMMYFUNCTION("""COMPUTED_VALUE"""),"")</f>
        <v/>
      </c>
      <c r="W423" t="str">
        <f>IFERROR(__xludf.DUMMYFUNCTION("""COMPUTED_VALUE"""),"")</f>
        <v/>
      </c>
      <c r="X423" t="str">
        <f>IFERROR(__xludf.DUMMYFUNCTION("""COMPUTED_VALUE"""),"")</f>
        <v/>
      </c>
      <c r="Y423" t="str">
        <f>IFERROR(__xludf.DUMMYFUNCTION("""COMPUTED_VALUE"""),"")</f>
        <v/>
      </c>
      <c r="Z423" t="str">
        <f>IFERROR(__xludf.DUMMYFUNCTION("""COMPUTED_VALUE"""),"")</f>
        <v/>
      </c>
      <c r="AA423" t="str">
        <f>IFERROR(__xludf.DUMMYFUNCTION("""COMPUTED_VALUE"""),"")</f>
        <v/>
      </c>
      <c r="AB423" t="str">
        <f>IFERROR(__xludf.DUMMYFUNCTION("""COMPUTED_VALUE"""),"")</f>
        <v/>
      </c>
      <c r="AC423" t="str">
        <f>IFERROR(__xludf.DUMMYFUNCTION("""COMPUTED_VALUE"""),"")</f>
        <v/>
      </c>
      <c r="AD423" t="str">
        <f>IFERROR(__xludf.DUMMYFUNCTION("""COMPUTED_VALUE"""),"")</f>
        <v/>
      </c>
      <c r="AE423" t="str">
        <f>IFERROR(__xludf.DUMMYFUNCTION("""COMPUTED_VALUE"""),"")</f>
        <v/>
      </c>
      <c r="AF423" t="str">
        <f>IFERROR(__xludf.DUMMYFUNCTION("""COMPUTED_VALUE"""),"")</f>
        <v/>
      </c>
      <c r="AG423" t="str">
        <f>IFERROR(__xludf.DUMMYFUNCTION("""COMPUTED_VALUE"""),"")</f>
        <v/>
      </c>
    </row>
    <row r="424">
      <c r="A424" t="str">
        <f>IFERROR(__xludf.DUMMYFUNCTION("""COMPUTED_VALUE"""),"")</f>
        <v/>
      </c>
      <c r="B424" t="str">
        <f>IFERROR(__xludf.DUMMYFUNCTION("""COMPUTED_VALUE"""),"")</f>
        <v/>
      </c>
      <c r="C424" t="str">
        <f>IFERROR(__xludf.DUMMYFUNCTION("""COMPUTED_VALUE"""),"")</f>
        <v/>
      </c>
      <c r="D424" t="str">
        <f>IFERROR(__xludf.DUMMYFUNCTION("""COMPUTED_VALUE"""),"")</f>
        <v/>
      </c>
      <c r="E424" t="str">
        <f>IFERROR(__xludf.DUMMYFUNCTION("""COMPUTED_VALUE"""),"")</f>
        <v/>
      </c>
      <c r="F424" t="str">
        <f>IFERROR(__xludf.DUMMYFUNCTION("""COMPUTED_VALUE"""),"")</f>
        <v/>
      </c>
      <c r="G424" t="str">
        <f>IFERROR(__xludf.DUMMYFUNCTION("""COMPUTED_VALUE"""),"")</f>
        <v/>
      </c>
      <c r="H424" t="str">
        <f>IFERROR(__xludf.DUMMYFUNCTION("""COMPUTED_VALUE"""),"")</f>
        <v/>
      </c>
      <c r="I424" t="str">
        <f>IFERROR(__xludf.DUMMYFUNCTION("""COMPUTED_VALUE"""),"")</f>
        <v/>
      </c>
      <c r="J424" t="str">
        <f>IFERROR(__xludf.DUMMYFUNCTION("""COMPUTED_VALUE"""),"")</f>
        <v/>
      </c>
      <c r="K424" t="str">
        <f>IFERROR(__xludf.DUMMYFUNCTION("""COMPUTED_VALUE"""),"")</f>
        <v/>
      </c>
      <c r="L424" s="61" t="str">
        <f>IFERROR(__xludf.DUMMYFUNCTION("""COMPUTED_VALUE"""),"")</f>
        <v/>
      </c>
      <c r="M424" s="61" t="str">
        <f>IFERROR(__xludf.DUMMYFUNCTION("""COMPUTED_VALUE"""),"")</f>
        <v/>
      </c>
      <c r="N424" t="str">
        <f>IFERROR(__xludf.DUMMYFUNCTION("""COMPUTED_VALUE"""),"")</f>
        <v/>
      </c>
      <c r="O424" t="str">
        <f>IFERROR(__xludf.DUMMYFUNCTION("""COMPUTED_VALUE"""),"")</f>
        <v/>
      </c>
      <c r="P424" t="str">
        <f>IFERROR(__xludf.DUMMYFUNCTION("""COMPUTED_VALUE"""),"")</f>
        <v/>
      </c>
      <c r="Q424" t="str">
        <f>IFERROR(__xludf.DUMMYFUNCTION("""COMPUTED_VALUE"""),"")</f>
        <v/>
      </c>
      <c r="R424" t="str">
        <f>IFERROR(__xludf.DUMMYFUNCTION("""COMPUTED_VALUE"""),"")</f>
        <v/>
      </c>
      <c r="S424" t="str">
        <f>IFERROR(__xludf.DUMMYFUNCTION("""COMPUTED_VALUE"""),"")</f>
        <v/>
      </c>
      <c r="T424" t="str">
        <f>IFERROR(__xludf.DUMMYFUNCTION("""COMPUTED_VALUE"""),"")</f>
        <v/>
      </c>
      <c r="U424" t="str">
        <f>IFERROR(__xludf.DUMMYFUNCTION("""COMPUTED_VALUE"""),"")</f>
        <v/>
      </c>
      <c r="V424" t="str">
        <f>IFERROR(__xludf.DUMMYFUNCTION("""COMPUTED_VALUE"""),"")</f>
        <v/>
      </c>
      <c r="W424" t="str">
        <f>IFERROR(__xludf.DUMMYFUNCTION("""COMPUTED_VALUE"""),"")</f>
        <v/>
      </c>
      <c r="X424" t="str">
        <f>IFERROR(__xludf.DUMMYFUNCTION("""COMPUTED_VALUE"""),"")</f>
        <v/>
      </c>
      <c r="Y424" t="str">
        <f>IFERROR(__xludf.DUMMYFUNCTION("""COMPUTED_VALUE"""),"")</f>
        <v/>
      </c>
      <c r="Z424" t="str">
        <f>IFERROR(__xludf.DUMMYFUNCTION("""COMPUTED_VALUE"""),"")</f>
        <v/>
      </c>
      <c r="AA424" t="str">
        <f>IFERROR(__xludf.DUMMYFUNCTION("""COMPUTED_VALUE"""),"")</f>
        <v/>
      </c>
      <c r="AB424" t="str">
        <f>IFERROR(__xludf.DUMMYFUNCTION("""COMPUTED_VALUE"""),"")</f>
        <v/>
      </c>
      <c r="AC424" t="str">
        <f>IFERROR(__xludf.DUMMYFUNCTION("""COMPUTED_VALUE"""),"")</f>
        <v/>
      </c>
      <c r="AD424" t="str">
        <f>IFERROR(__xludf.DUMMYFUNCTION("""COMPUTED_VALUE"""),"")</f>
        <v/>
      </c>
      <c r="AE424" t="str">
        <f>IFERROR(__xludf.DUMMYFUNCTION("""COMPUTED_VALUE"""),"")</f>
        <v/>
      </c>
      <c r="AF424" t="str">
        <f>IFERROR(__xludf.DUMMYFUNCTION("""COMPUTED_VALUE"""),"")</f>
        <v/>
      </c>
      <c r="AG424" t="str">
        <f>IFERROR(__xludf.DUMMYFUNCTION("""COMPUTED_VALUE"""),"")</f>
        <v/>
      </c>
    </row>
    <row r="425">
      <c r="A425" t="str">
        <f>IFERROR(__xludf.DUMMYFUNCTION("""COMPUTED_VALUE"""),"")</f>
        <v/>
      </c>
      <c r="B425" t="str">
        <f>IFERROR(__xludf.DUMMYFUNCTION("""COMPUTED_VALUE"""),"")</f>
        <v/>
      </c>
      <c r="C425" t="str">
        <f>IFERROR(__xludf.DUMMYFUNCTION("""COMPUTED_VALUE"""),"")</f>
        <v/>
      </c>
      <c r="D425" t="str">
        <f>IFERROR(__xludf.DUMMYFUNCTION("""COMPUTED_VALUE"""),"")</f>
        <v/>
      </c>
      <c r="E425" t="str">
        <f>IFERROR(__xludf.DUMMYFUNCTION("""COMPUTED_VALUE"""),"")</f>
        <v/>
      </c>
      <c r="F425" t="str">
        <f>IFERROR(__xludf.DUMMYFUNCTION("""COMPUTED_VALUE"""),"")</f>
        <v/>
      </c>
      <c r="G425" t="str">
        <f>IFERROR(__xludf.DUMMYFUNCTION("""COMPUTED_VALUE"""),"")</f>
        <v/>
      </c>
      <c r="H425" t="str">
        <f>IFERROR(__xludf.DUMMYFUNCTION("""COMPUTED_VALUE"""),"")</f>
        <v/>
      </c>
      <c r="I425" t="str">
        <f>IFERROR(__xludf.DUMMYFUNCTION("""COMPUTED_VALUE"""),"")</f>
        <v/>
      </c>
      <c r="J425" t="str">
        <f>IFERROR(__xludf.DUMMYFUNCTION("""COMPUTED_VALUE"""),"")</f>
        <v/>
      </c>
      <c r="K425" t="str">
        <f>IFERROR(__xludf.DUMMYFUNCTION("""COMPUTED_VALUE"""),"")</f>
        <v/>
      </c>
      <c r="L425" s="61" t="str">
        <f>IFERROR(__xludf.DUMMYFUNCTION("""COMPUTED_VALUE"""),"")</f>
        <v/>
      </c>
      <c r="M425" s="61" t="str">
        <f>IFERROR(__xludf.DUMMYFUNCTION("""COMPUTED_VALUE"""),"")</f>
        <v/>
      </c>
      <c r="N425" t="str">
        <f>IFERROR(__xludf.DUMMYFUNCTION("""COMPUTED_VALUE"""),"")</f>
        <v/>
      </c>
      <c r="O425" t="str">
        <f>IFERROR(__xludf.DUMMYFUNCTION("""COMPUTED_VALUE"""),"")</f>
        <v/>
      </c>
      <c r="P425" t="str">
        <f>IFERROR(__xludf.DUMMYFUNCTION("""COMPUTED_VALUE"""),"")</f>
        <v/>
      </c>
      <c r="Q425" t="str">
        <f>IFERROR(__xludf.DUMMYFUNCTION("""COMPUTED_VALUE"""),"")</f>
        <v/>
      </c>
      <c r="R425" t="str">
        <f>IFERROR(__xludf.DUMMYFUNCTION("""COMPUTED_VALUE"""),"")</f>
        <v/>
      </c>
      <c r="S425" t="str">
        <f>IFERROR(__xludf.DUMMYFUNCTION("""COMPUTED_VALUE"""),"")</f>
        <v/>
      </c>
      <c r="T425" t="str">
        <f>IFERROR(__xludf.DUMMYFUNCTION("""COMPUTED_VALUE"""),"")</f>
        <v/>
      </c>
      <c r="U425" t="str">
        <f>IFERROR(__xludf.DUMMYFUNCTION("""COMPUTED_VALUE"""),"")</f>
        <v/>
      </c>
      <c r="V425" t="str">
        <f>IFERROR(__xludf.DUMMYFUNCTION("""COMPUTED_VALUE"""),"")</f>
        <v/>
      </c>
      <c r="W425" t="str">
        <f>IFERROR(__xludf.DUMMYFUNCTION("""COMPUTED_VALUE"""),"")</f>
        <v/>
      </c>
      <c r="X425" t="str">
        <f>IFERROR(__xludf.DUMMYFUNCTION("""COMPUTED_VALUE"""),"")</f>
        <v/>
      </c>
      <c r="Y425" t="str">
        <f>IFERROR(__xludf.DUMMYFUNCTION("""COMPUTED_VALUE"""),"")</f>
        <v/>
      </c>
      <c r="Z425" t="str">
        <f>IFERROR(__xludf.DUMMYFUNCTION("""COMPUTED_VALUE"""),"")</f>
        <v/>
      </c>
      <c r="AA425" t="str">
        <f>IFERROR(__xludf.DUMMYFUNCTION("""COMPUTED_VALUE"""),"")</f>
        <v/>
      </c>
      <c r="AB425" t="str">
        <f>IFERROR(__xludf.DUMMYFUNCTION("""COMPUTED_VALUE"""),"")</f>
        <v/>
      </c>
      <c r="AC425" t="str">
        <f>IFERROR(__xludf.DUMMYFUNCTION("""COMPUTED_VALUE"""),"")</f>
        <v/>
      </c>
      <c r="AD425" t="str">
        <f>IFERROR(__xludf.DUMMYFUNCTION("""COMPUTED_VALUE"""),"")</f>
        <v/>
      </c>
      <c r="AE425" t="str">
        <f>IFERROR(__xludf.DUMMYFUNCTION("""COMPUTED_VALUE"""),"")</f>
        <v/>
      </c>
      <c r="AF425" t="str">
        <f>IFERROR(__xludf.DUMMYFUNCTION("""COMPUTED_VALUE"""),"")</f>
        <v/>
      </c>
      <c r="AG425" t="str">
        <f>IFERROR(__xludf.DUMMYFUNCTION("""COMPUTED_VALUE"""),"")</f>
        <v/>
      </c>
    </row>
    <row r="426">
      <c r="A426" t="str">
        <f>IFERROR(__xludf.DUMMYFUNCTION("""COMPUTED_VALUE"""),"")</f>
        <v/>
      </c>
      <c r="B426" t="str">
        <f>IFERROR(__xludf.DUMMYFUNCTION("""COMPUTED_VALUE"""),"")</f>
        <v/>
      </c>
      <c r="C426" t="str">
        <f>IFERROR(__xludf.DUMMYFUNCTION("""COMPUTED_VALUE"""),"")</f>
        <v/>
      </c>
      <c r="D426" t="str">
        <f>IFERROR(__xludf.DUMMYFUNCTION("""COMPUTED_VALUE"""),"")</f>
        <v/>
      </c>
      <c r="E426" t="str">
        <f>IFERROR(__xludf.DUMMYFUNCTION("""COMPUTED_VALUE"""),"")</f>
        <v/>
      </c>
      <c r="F426" t="str">
        <f>IFERROR(__xludf.DUMMYFUNCTION("""COMPUTED_VALUE"""),"")</f>
        <v/>
      </c>
      <c r="G426" t="str">
        <f>IFERROR(__xludf.DUMMYFUNCTION("""COMPUTED_VALUE"""),"")</f>
        <v/>
      </c>
      <c r="H426" t="str">
        <f>IFERROR(__xludf.DUMMYFUNCTION("""COMPUTED_VALUE"""),"")</f>
        <v/>
      </c>
      <c r="I426" t="str">
        <f>IFERROR(__xludf.DUMMYFUNCTION("""COMPUTED_VALUE"""),"")</f>
        <v/>
      </c>
      <c r="J426" t="str">
        <f>IFERROR(__xludf.DUMMYFUNCTION("""COMPUTED_VALUE"""),"")</f>
        <v/>
      </c>
      <c r="K426" t="str">
        <f>IFERROR(__xludf.DUMMYFUNCTION("""COMPUTED_VALUE"""),"")</f>
        <v/>
      </c>
      <c r="L426" s="61" t="str">
        <f>IFERROR(__xludf.DUMMYFUNCTION("""COMPUTED_VALUE"""),"")</f>
        <v/>
      </c>
      <c r="M426" s="61" t="str">
        <f>IFERROR(__xludf.DUMMYFUNCTION("""COMPUTED_VALUE"""),"")</f>
        <v/>
      </c>
      <c r="N426" t="str">
        <f>IFERROR(__xludf.DUMMYFUNCTION("""COMPUTED_VALUE"""),"")</f>
        <v/>
      </c>
      <c r="O426" t="str">
        <f>IFERROR(__xludf.DUMMYFUNCTION("""COMPUTED_VALUE"""),"")</f>
        <v/>
      </c>
      <c r="P426" t="str">
        <f>IFERROR(__xludf.DUMMYFUNCTION("""COMPUTED_VALUE"""),"")</f>
        <v/>
      </c>
      <c r="Q426" t="str">
        <f>IFERROR(__xludf.DUMMYFUNCTION("""COMPUTED_VALUE"""),"")</f>
        <v/>
      </c>
      <c r="R426" t="str">
        <f>IFERROR(__xludf.DUMMYFUNCTION("""COMPUTED_VALUE"""),"")</f>
        <v/>
      </c>
      <c r="S426" t="str">
        <f>IFERROR(__xludf.DUMMYFUNCTION("""COMPUTED_VALUE"""),"")</f>
        <v/>
      </c>
      <c r="T426" t="str">
        <f>IFERROR(__xludf.DUMMYFUNCTION("""COMPUTED_VALUE"""),"")</f>
        <v/>
      </c>
      <c r="U426" t="str">
        <f>IFERROR(__xludf.DUMMYFUNCTION("""COMPUTED_VALUE"""),"")</f>
        <v/>
      </c>
      <c r="V426" t="str">
        <f>IFERROR(__xludf.DUMMYFUNCTION("""COMPUTED_VALUE"""),"")</f>
        <v/>
      </c>
      <c r="W426" t="str">
        <f>IFERROR(__xludf.DUMMYFUNCTION("""COMPUTED_VALUE"""),"")</f>
        <v/>
      </c>
      <c r="X426" t="str">
        <f>IFERROR(__xludf.DUMMYFUNCTION("""COMPUTED_VALUE"""),"")</f>
        <v/>
      </c>
      <c r="Y426" t="str">
        <f>IFERROR(__xludf.DUMMYFUNCTION("""COMPUTED_VALUE"""),"")</f>
        <v/>
      </c>
      <c r="Z426" t="str">
        <f>IFERROR(__xludf.DUMMYFUNCTION("""COMPUTED_VALUE"""),"")</f>
        <v/>
      </c>
      <c r="AA426" t="str">
        <f>IFERROR(__xludf.DUMMYFUNCTION("""COMPUTED_VALUE"""),"")</f>
        <v/>
      </c>
      <c r="AB426" t="str">
        <f>IFERROR(__xludf.DUMMYFUNCTION("""COMPUTED_VALUE"""),"")</f>
        <v/>
      </c>
      <c r="AC426" t="str">
        <f>IFERROR(__xludf.DUMMYFUNCTION("""COMPUTED_VALUE"""),"")</f>
        <v/>
      </c>
      <c r="AD426" t="str">
        <f>IFERROR(__xludf.DUMMYFUNCTION("""COMPUTED_VALUE"""),"")</f>
        <v/>
      </c>
      <c r="AE426" t="str">
        <f>IFERROR(__xludf.DUMMYFUNCTION("""COMPUTED_VALUE"""),"")</f>
        <v/>
      </c>
      <c r="AF426" t="str">
        <f>IFERROR(__xludf.DUMMYFUNCTION("""COMPUTED_VALUE"""),"")</f>
        <v/>
      </c>
      <c r="AG426" t="str">
        <f>IFERROR(__xludf.DUMMYFUNCTION("""COMPUTED_VALUE"""),"")</f>
        <v/>
      </c>
    </row>
    <row r="427">
      <c r="A427" t="str">
        <f>IFERROR(__xludf.DUMMYFUNCTION("""COMPUTED_VALUE"""),"")</f>
        <v/>
      </c>
      <c r="B427" t="str">
        <f>IFERROR(__xludf.DUMMYFUNCTION("""COMPUTED_VALUE"""),"")</f>
        <v/>
      </c>
      <c r="C427" t="str">
        <f>IFERROR(__xludf.DUMMYFUNCTION("""COMPUTED_VALUE"""),"")</f>
        <v/>
      </c>
      <c r="D427" t="str">
        <f>IFERROR(__xludf.DUMMYFUNCTION("""COMPUTED_VALUE"""),"")</f>
        <v/>
      </c>
      <c r="E427" t="str">
        <f>IFERROR(__xludf.DUMMYFUNCTION("""COMPUTED_VALUE"""),"")</f>
        <v/>
      </c>
      <c r="F427" t="str">
        <f>IFERROR(__xludf.DUMMYFUNCTION("""COMPUTED_VALUE"""),"")</f>
        <v/>
      </c>
      <c r="G427" t="str">
        <f>IFERROR(__xludf.DUMMYFUNCTION("""COMPUTED_VALUE"""),"")</f>
        <v/>
      </c>
      <c r="H427" t="str">
        <f>IFERROR(__xludf.DUMMYFUNCTION("""COMPUTED_VALUE"""),"")</f>
        <v/>
      </c>
      <c r="I427" t="str">
        <f>IFERROR(__xludf.DUMMYFUNCTION("""COMPUTED_VALUE"""),"")</f>
        <v/>
      </c>
      <c r="J427" t="str">
        <f>IFERROR(__xludf.DUMMYFUNCTION("""COMPUTED_VALUE"""),"")</f>
        <v/>
      </c>
      <c r="K427" t="str">
        <f>IFERROR(__xludf.DUMMYFUNCTION("""COMPUTED_VALUE"""),"")</f>
        <v/>
      </c>
      <c r="L427" s="61" t="str">
        <f>IFERROR(__xludf.DUMMYFUNCTION("""COMPUTED_VALUE"""),"")</f>
        <v/>
      </c>
      <c r="M427" s="61" t="str">
        <f>IFERROR(__xludf.DUMMYFUNCTION("""COMPUTED_VALUE"""),"")</f>
        <v/>
      </c>
      <c r="N427" t="str">
        <f>IFERROR(__xludf.DUMMYFUNCTION("""COMPUTED_VALUE"""),"")</f>
        <v/>
      </c>
      <c r="O427" t="str">
        <f>IFERROR(__xludf.DUMMYFUNCTION("""COMPUTED_VALUE"""),"")</f>
        <v/>
      </c>
      <c r="P427" t="str">
        <f>IFERROR(__xludf.DUMMYFUNCTION("""COMPUTED_VALUE"""),"")</f>
        <v/>
      </c>
      <c r="Q427" t="str">
        <f>IFERROR(__xludf.DUMMYFUNCTION("""COMPUTED_VALUE"""),"")</f>
        <v/>
      </c>
      <c r="R427" t="str">
        <f>IFERROR(__xludf.DUMMYFUNCTION("""COMPUTED_VALUE"""),"")</f>
        <v/>
      </c>
      <c r="S427" t="str">
        <f>IFERROR(__xludf.DUMMYFUNCTION("""COMPUTED_VALUE"""),"")</f>
        <v/>
      </c>
      <c r="T427" t="str">
        <f>IFERROR(__xludf.DUMMYFUNCTION("""COMPUTED_VALUE"""),"")</f>
        <v/>
      </c>
      <c r="U427" t="str">
        <f>IFERROR(__xludf.DUMMYFUNCTION("""COMPUTED_VALUE"""),"")</f>
        <v/>
      </c>
      <c r="V427" t="str">
        <f>IFERROR(__xludf.DUMMYFUNCTION("""COMPUTED_VALUE"""),"")</f>
        <v/>
      </c>
      <c r="W427" t="str">
        <f>IFERROR(__xludf.DUMMYFUNCTION("""COMPUTED_VALUE"""),"")</f>
        <v/>
      </c>
      <c r="X427" t="str">
        <f>IFERROR(__xludf.DUMMYFUNCTION("""COMPUTED_VALUE"""),"")</f>
        <v/>
      </c>
      <c r="Y427" t="str">
        <f>IFERROR(__xludf.DUMMYFUNCTION("""COMPUTED_VALUE"""),"")</f>
        <v/>
      </c>
      <c r="Z427" t="str">
        <f>IFERROR(__xludf.DUMMYFUNCTION("""COMPUTED_VALUE"""),"")</f>
        <v/>
      </c>
      <c r="AA427" t="str">
        <f>IFERROR(__xludf.DUMMYFUNCTION("""COMPUTED_VALUE"""),"")</f>
        <v/>
      </c>
      <c r="AB427" t="str">
        <f>IFERROR(__xludf.DUMMYFUNCTION("""COMPUTED_VALUE"""),"")</f>
        <v/>
      </c>
      <c r="AC427" t="str">
        <f>IFERROR(__xludf.DUMMYFUNCTION("""COMPUTED_VALUE"""),"")</f>
        <v/>
      </c>
      <c r="AD427" t="str">
        <f>IFERROR(__xludf.DUMMYFUNCTION("""COMPUTED_VALUE"""),"")</f>
        <v/>
      </c>
      <c r="AE427" t="str">
        <f>IFERROR(__xludf.DUMMYFUNCTION("""COMPUTED_VALUE"""),"")</f>
        <v/>
      </c>
      <c r="AF427" t="str">
        <f>IFERROR(__xludf.DUMMYFUNCTION("""COMPUTED_VALUE"""),"")</f>
        <v/>
      </c>
      <c r="AG427" t="str">
        <f>IFERROR(__xludf.DUMMYFUNCTION("""COMPUTED_VALUE"""),"")</f>
        <v/>
      </c>
    </row>
    <row r="428">
      <c r="A428" t="str">
        <f>IFERROR(__xludf.DUMMYFUNCTION("""COMPUTED_VALUE"""),"")</f>
        <v/>
      </c>
      <c r="B428" t="str">
        <f>IFERROR(__xludf.DUMMYFUNCTION("""COMPUTED_VALUE"""),"")</f>
        <v/>
      </c>
      <c r="C428" t="str">
        <f>IFERROR(__xludf.DUMMYFUNCTION("""COMPUTED_VALUE"""),"")</f>
        <v/>
      </c>
      <c r="D428" t="str">
        <f>IFERROR(__xludf.DUMMYFUNCTION("""COMPUTED_VALUE"""),"")</f>
        <v/>
      </c>
      <c r="E428" t="str">
        <f>IFERROR(__xludf.DUMMYFUNCTION("""COMPUTED_VALUE"""),"")</f>
        <v/>
      </c>
      <c r="F428" t="str">
        <f>IFERROR(__xludf.DUMMYFUNCTION("""COMPUTED_VALUE"""),"")</f>
        <v/>
      </c>
      <c r="G428" t="str">
        <f>IFERROR(__xludf.DUMMYFUNCTION("""COMPUTED_VALUE"""),"")</f>
        <v/>
      </c>
      <c r="H428" t="str">
        <f>IFERROR(__xludf.DUMMYFUNCTION("""COMPUTED_VALUE"""),"")</f>
        <v/>
      </c>
      <c r="I428" t="str">
        <f>IFERROR(__xludf.DUMMYFUNCTION("""COMPUTED_VALUE"""),"")</f>
        <v/>
      </c>
      <c r="J428" t="str">
        <f>IFERROR(__xludf.DUMMYFUNCTION("""COMPUTED_VALUE"""),"")</f>
        <v/>
      </c>
      <c r="K428" t="str">
        <f>IFERROR(__xludf.DUMMYFUNCTION("""COMPUTED_VALUE"""),"")</f>
        <v/>
      </c>
      <c r="L428" s="61" t="str">
        <f>IFERROR(__xludf.DUMMYFUNCTION("""COMPUTED_VALUE"""),"")</f>
        <v/>
      </c>
      <c r="M428" s="61" t="str">
        <f>IFERROR(__xludf.DUMMYFUNCTION("""COMPUTED_VALUE"""),"")</f>
        <v/>
      </c>
      <c r="N428" t="str">
        <f>IFERROR(__xludf.DUMMYFUNCTION("""COMPUTED_VALUE"""),"")</f>
        <v/>
      </c>
      <c r="O428" t="str">
        <f>IFERROR(__xludf.DUMMYFUNCTION("""COMPUTED_VALUE"""),"")</f>
        <v/>
      </c>
      <c r="P428" t="str">
        <f>IFERROR(__xludf.DUMMYFUNCTION("""COMPUTED_VALUE"""),"")</f>
        <v/>
      </c>
      <c r="Q428" t="str">
        <f>IFERROR(__xludf.DUMMYFUNCTION("""COMPUTED_VALUE"""),"")</f>
        <v/>
      </c>
      <c r="R428" t="str">
        <f>IFERROR(__xludf.DUMMYFUNCTION("""COMPUTED_VALUE"""),"")</f>
        <v/>
      </c>
      <c r="S428" t="str">
        <f>IFERROR(__xludf.DUMMYFUNCTION("""COMPUTED_VALUE"""),"")</f>
        <v/>
      </c>
      <c r="T428" t="str">
        <f>IFERROR(__xludf.DUMMYFUNCTION("""COMPUTED_VALUE"""),"")</f>
        <v/>
      </c>
      <c r="U428" t="str">
        <f>IFERROR(__xludf.DUMMYFUNCTION("""COMPUTED_VALUE"""),"")</f>
        <v/>
      </c>
      <c r="V428" t="str">
        <f>IFERROR(__xludf.DUMMYFUNCTION("""COMPUTED_VALUE"""),"")</f>
        <v/>
      </c>
      <c r="W428" t="str">
        <f>IFERROR(__xludf.DUMMYFUNCTION("""COMPUTED_VALUE"""),"")</f>
        <v/>
      </c>
      <c r="X428" t="str">
        <f>IFERROR(__xludf.DUMMYFUNCTION("""COMPUTED_VALUE"""),"")</f>
        <v/>
      </c>
      <c r="Y428" t="str">
        <f>IFERROR(__xludf.DUMMYFUNCTION("""COMPUTED_VALUE"""),"")</f>
        <v/>
      </c>
      <c r="Z428" t="str">
        <f>IFERROR(__xludf.DUMMYFUNCTION("""COMPUTED_VALUE"""),"")</f>
        <v/>
      </c>
      <c r="AA428" t="str">
        <f>IFERROR(__xludf.DUMMYFUNCTION("""COMPUTED_VALUE"""),"")</f>
        <v/>
      </c>
      <c r="AB428" t="str">
        <f>IFERROR(__xludf.DUMMYFUNCTION("""COMPUTED_VALUE"""),"")</f>
        <v/>
      </c>
      <c r="AC428" t="str">
        <f>IFERROR(__xludf.DUMMYFUNCTION("""COMPUTED_VALUE"""),"")</f>
        <v/>
      </c>
      <c r="AD428" t="str">
        <f>IFERROR(__xludf.DUMMYFUNCTION("""COMPUTED_VALUE"""),"")</f>
        <v/>
      </c>
      <c r="AE428" t="str">
        <f>IFERROR(__xludf.DUMMYFUNCTION("""COMPUTED_VALUE"""),"")</f>
        <v/>
      </c>
      <c r="AF428" t="str">
        <f>IFERROR(__xludf.DUMMYFUNCTION("""COMPUTED_VALUE"""),"")</f>
        <v/>
      </c>
      <c r="AG428" t="str">
        <f>IFERROR(__xludf.DUMMYFUNCTION("""COMPUTED_VALUE"""),"")</f>
        <v/>
      </c>
    </row>
    <row r="429">
      <c r="A429" t="str">
        <f>IFERROR(__xludf.DUMMYFUNCTION("""COMPUTED_VALUE"""),"")</f>
        <v/>
      </c>
      <c r="B429" t="str">
        <f>IFERROR(__xludf.DUMMYFUNCTION("""COMPUTED_VALUE"""),"")</f>
        <v/>
      </c>
      <c r="C429" t="str">
        <f>IFERROR(__xludf.DUMMYFUNCTION("""COMPUTED_VALUE"""),"")</f>
        <v/>
      </c>
      <c r="D429" t="str">
        <f>IFERROR(__xludf.DUMMYFUNCTION("""COMPUTED_VALUE"""),"")</f>
        <v/>
      </c>
      <c r="E429" t="str">
        <f>IFERROR(__xludf.DUMMYFUNCTION("""COMPUTED_VALUE"""),"")</f>
        <v/>
      </c>
      <c r="F429" t="str">
        <f>IFERROR(__xludf.DUMMYFUNCTION("""COMPUTED_VALUE"""),"")</f>
        <v/>
      </c>
      <c r="G429" t="str">
        <f>IFERROR(__xludf.DUMMYFUNCTION("""COMPUTED_VALUE"""),"")</f>
        <v/>
      </c>
      <c r="H429" t="str">
        <f>IFERROR(__xludf.DUMMYFUNCTION("""COMPUTED_VALUE"""),"")</f>
        <v/>
      </c>
      <c r="I429" t="str">
        <f>IFERROR(__xludf.DUMMYFUNCTION("""COMPUTED_VALUE"""),"")</f>
        <v/>
      </c>
      <c r="J429" t="str">
        <f>IFERROR(__xludf.DUMMYFUNCTION("""COMPUTED_VALUE"""),"")</f>
        <v/>
      </c>
      <c r="K429" t="str">
        <f>IFERROR(__xludf.DUMMYFUNCTION("""COMPUTED_VALUE"""),"")</f>
        <v/>
      </c>
      <c r="L429" s="61" t="str">
        <f>IFERROR(__xludf.DUMMYFUNCTION("""COMPUTED_VALUE"""),"")</f>
        <v/>
      </c>
      <c r="M429" s="61" t="str">
        <f>IFERROR(__xludf.DUMMYFUNCTION("""COMPUTED_VALUE"""),"")</f>
        <v/>
      </c>
      <c r="N429" t="str">
        <f>IFERROR(__xludf.DUMMYFUNCTION("""COMPUTED_VALUE"""),"")</f>
        <v/>
      </c>
      <c r="O429" t="str">
        <f>IFERROR(__xludf.DUMMYFUNCTION("""COMPUTED_VALUE"""),"")</f>
        <v/>
      </c>
      <c r="P429" t="str">
        <f>IFERROR(__xludf.DUMMYFUNCTION("""COMPUTED_VALUE"""),"")</f>
        <v/>
      </c>
      <c r="Q429" t="str">
        <f>IFERROR(__xludf.DUMMYFUNCTION("""COMPUTED_VALUE"""),"")</f>
        <v/>
      </c>
      <c r="R429" t="str">
        <f>IFERROR(__xludf.DUMMYFUNCTION("""COMPUTED_VALUE"""),"")</f>
        <v/>
      </c>
      <c r="S429" t="str">
        <f>IFERROR(__xludf.DUMMYFUNCTION("""COMPUTED_VALUE"""),"")</f>
        <v/>
      </c>
      <c r="T429" t="str">
        <f>IFERROR(__xludf.DUMMYFUNCTION("""COMPUTED_VALUE"""),"")</f>
        <v/>
      </c>
      <c r="U429" t="str">
        <f>IFERROR(__xludf.DUMMYFUNCTION("""COMPUTED_VALUE"""),"")</f>
        <v/>
      </c>
      <c r="V429" t="str">
        <f>IFERROR(__xludf.DUMMYFUNCTION("""COMPUTED_VALUE"""),"")</f>
        <v/>
      </c>
      <c r="W429" t="str">
        <f>IFERROR(__xludf.DUMMYFUNCTION("""COMPUTED_VALUE"""),"")</f>
        <v/>
      </c>
      <c r="X429" t="str">
        <f>IFERROR(__xludf.DUMMYFUNCTION("""COMPUTED_VALUE"""),"")</f>
        <v/>
      </c>
      <c r="Y429" t="str">
        <f>IFERROR(__xludf.DUMMYFUNCTION("""COMPUTED_VALUE"""),"")</f>
        <v/>
      </c>
      <c r="Z429" t="str">
        <f>IFERROR(__xludf.DUMMYFUNCTION("""COMPUTED_VALUE"""),"")</f>
        <v/>
      </c>
      <c r="AA429" t="str">
        <f>IFERROR(__xludf.DUMMYFUNCTION("""COMPUTED_VALUE"""),"")</f>
        <v/>
      </c>
      <c r="AB429" t="str">
        <f>IFERROR(__xludf.DUMMYFUNCTION("""COMPUTED_VALUE"""),"")</f>
        <v/>
      </c>
      <c r="AC429" t="str">
        <f>IFERROR(__xludf.DUMMYFUNCTION("""COMPUTED_VALUE"""),"")</f>
        <v/>
      </c>
      <c r="AD429" t="str">
        <f>IFERROR(__xludf.DUMMYFUNCTION("""COMPUTED_VALUE"""),"")</f>
        <v/>
      </c>
      <c r="AE429" t="str">
        <f>IFERROR(__xludf.DUMMYFUNCTION("""COMPUTED_VALUE"""),"")</f>
        <v/>
      </c>
      <c r="AF429" t="str">
        <f>IFERROR(__xludf.DUMMYFUNCTION("""COMPUTED_VALUE"""),"")</f>
        <v/>
      </c>
      <c r="AG429" t="str">
        <f>IFERROR(__xludf.DUMMYFUNCTION("""COMPUTED_VALUE"""),"")</f>
        <v/>
      </c>
    </row>
    <row r="430">
      <c r="A430" t="str">
        <f>IFERROR(__xludf.DUMMYFUNCTION("""COMPUTED_VALUE"""),"")</f>
        <v/>
      </c>
      <c r="B430" t="str">
        <f>IFERROR(__xludf.DUMMYFUNCTION("""COMPUTED_VALUE"""),"")</f>
        <v/>
      </c>
      <c r="C430" t="str">
        <f>IFERROR(__xludf.DUMMYFUNCTION("""COMPUTED_VALUE"""),"")</f>
        <v/>
      </c>
      <c r="D430" t="str">
        <f>IFERROR(__xludf.DUMMYFUNCTION("""COMPUTED_VALUE"""),"")</f>
        <v/>
      </c>
      <c r="E430" t="str">
        <f>IFERROR(__xludf.DUMMYFUNCTION("""COMPUTED_VALUE"""),"")</f>
        <v/>
      </c>
      <c r="F430" t="str">
        <f>IFERROR(__xludf.DUMMYFUNCTION("""COMPUTED_VALUE"""),"")</f>
        <v/>
      </c>
      <c r="G430" t="str">
        <f>IFERROR(__xludf.DUMMYFUNCTION("""COMPUTED_VALUE"""),"")</f>
        <v/>
      </c>
      <c r="H430" t="str">
        <f>IFERROR(__xludf.DUMMYFUNCTION("""COMPUTED_VALUE"""),"")</f>
        <v/>
      </c>
      <c r="I430" t="str">
        <f>IFERROR(__xludf.DUMMYFUNCTION("""COMPUTED_VALUE"""),"")</f>
        <v/>
      </c>
      <c r="J430" t="str">
        <f>IFERROR(__xludf.DUMMYFUNCTION("""COMPUTED_VALUE"""),"")</f>
        <v/>
      </c>
      <c r="K430" t="str">
        <f>IFERROR(__xludf.DUMMYFUNCTION("""COMPUTED_VALUE"""),"")</f>
        <v/>
      </c>
      <c r="L430" s="61" t="str">
        <f>IFERROR(__xludf.DUMMYFUNCTION("""COMPUTED_VALUE"""),"")</f>
        <v/>
      </c>
      <c r="M430" s="61" t="str">
        <f>IFERROR(__xludf.DUMMYFUNCTION("""COMPUTED_VALUE"""),"")</f>
        <v/>
      </c>
      <c r="N430" t="str">
        <f>IFERROR(__xludf.DUMMYFUNCTION("""COMPUTED_VALUE"""),"")</f>
        <v/>
      </c>
      <c r="O430" t="str">
        <f>IFERROR(__xludf.DUMMYFUNCTION("""COMPUTED_VALUE"""),"")</f>
        <v/>
      </c>
      <c r="P430" t="str">
        <f>IFERROR(__xludf.DUMMYFUNCTION("""COMPUTED_VALUE"""),"")</f>
        <v/>
      </c>
      <c r="Q430" t="str">
        <f>IFERROR(__xludf.DUMMYFUNCTION("""COMPUTED_VALUE"""),"")</f>
        <v/>
      </c>
      <c r="R430" t="str">
        <f>IFERROR(__xludf.DUMMYFUNCTION("""COMPUTED_VALUE"""),"")</f>
        <v/>
      </c>
      <c r="S430" t="str">
        <f>IFERROR(__xludf.DUMMYFUNCTION("""COMPUTED_VALUE"""),"")</f>
        <v/>
      </c>
      <c r="T430" t="str">
        <f>IFERROR(__xludf.DUMMYFUNCTION("""COMPUTED_VALUE"""),"")</f>
        <v/>
      </c>
      <c r="U430" t="str">
        <f>IFERROR(__xludf.DUMMYFUNCTION("""COMPUTED_VALUE"""),"")</f>
        <v/>
      </c>
      <c r="V430" t="str">
        <f>IFERROR(__xludf.DUMMYFUNCTION("""COMPUTED_VALUE"""),"")</f>
        <v/>
      </c>
      <c r="W430" t="str">
        <f>IFERROR(__xludf.DUMMYFUNCTION("""COMPUTED_VALUE"""),"")</f>
        <v/>
      </c>
      <c r="X430" t="str">
        <f>IFERROR(__xludf.DUMMYFUNCTION("""COMPUTED_VALUE"""),"")</f>
        <v/>
      </c>
      <c r="Y430" t="str">
        <f>IFERROR(__xludf.DUMMYFUNCTION("""COMPUTED_VALUE"""),"")</f>
        <v/>
      </c>
      <c r="Z430" t="str">
        <f>IFERROR(__xludf.DUMMYFUNCTION("""COMPUTED_VALUE"""),"")</f>
        <v/>
      </c>
      <c r="AA430" t="str">
        <f>IFERROR(__xludf.DUMMYFUNCTION("""COMPUTED_VALUE"""),"")</f>
        <v/>
      </c>
      <c r="AB430" t="str">
        <f>IFERROR(__xludf.DUMMYFUNCTION("""COMPUTED_VALUE"""),"")</f>
        <v/>
      </c>
      <c r="AC430" t="str">
        <f>IFERROR(__xludf.DUMMYFUNCTION("""COMPUTED_VALUE"""),"")</f>
        <v/>
      </c>
      <c r="AD430" t="str">
        <f>IFERROR(__xludf.DUMMYFUNCTION("""COMPUTED_VALUE"""),"")</f>
        <v/>
      </c>
      <c r="AE430" t="str">
        <f>IFERROR(__xludf.DUMMYFUNCTION("""COMPUTED_VALUE"""),"")</f>
        <v/>
      </c>
      <c r="AF430" t="str">
        <f>IFERROR(__xludf.DUMMYFUNCTION("""COMPUTED_VALUE"""),"")</f>
        <v/>
      </c>
      <c r="AG430" t="str">
        <f>IFERROR(__xludf.DUMMYFUNCTION("""COMPUTED_VALUE"""),"")</f>
        <v/>
      </c>
    </row>
    <row r="431">
      <c r="A431" t="str">
        <f>IFERROR(__xludf.DUMMYFUNCTION("""COMPUTED_VALUE"""),"")</f>
        <v/>
      </c>
      <c r="B431" t="str">
        <f>IFERROR(__xludf.DUMMYFUNCTION("""COMPUTED_VALUE"""),"")</f>
        <v/>
      </c>
      <c r="C431" t="str">
        <f>IFERROR(__xludf.DUMMYFUNCTION("""COMPUTED_VALUE"""),"")</f>
        <v/>
      </c>
      <c r="D431" t="str">
        <f>IFERROR(__xludf.DUMMYFUNCTION("""COMPUTED_VALUE"""),"")</f>
        <v/>
      </c>
      <c r="E431" t="str">
        <f>IFERROR(__xludf.DUMMYFUNCTION("""COMPUTED_VALUE"""),"")</f>
        <v/>
      </c>
      <c r="F431" t="str">
        <f>IFERROR(__xludf.DUMMYFUNCTION("""COMPUTED_VALUE"""),"")</f>
        <v/>
      </c>
      <c r="G431" t="str">
        <f>IFERROR(__xludf.DUMMYFUNCTION("""COMPUTED_VALUE"""),"")</f>
        <v/>
      </c>
      <c r="H431" t="str">
        <f>IFERROR(__xludf.DUMMYFUNCTION("""COMPUTED_VALUE"""),"")</f>
        <v/>
      </c>
      <c r="I431" t="str">
        <f>IFERROR(__xludf.DUMMYFUNCTION("""COMPUTED_VALUE"""),"")</f>
        <v/>
      </c>
      <c r="J431" t="str">
        <f>IFERROR(__xludf.DUMMYFUNCTION("""COMPUTED_VALUE"""),"")</f>
        <v/>
      </c>
      <c r="K431" t="str">
        <f>IFERROR(__xludf.DUMMYFUNCTION("""COMPUTED_VALUE"""),"")</f>
        <v/>
      </c>
      <c r="L431" s="61" t="str">
        <f>IFERROR(__xludf.DUMMYFUNCTION("""COMPUTED_VALUE"""),"")</f>
        <v/>
      </c>
      <c r="M431" s="61" t="str">
        <f>IFERROR(__xludf.DUMMYFUNCTION("""COMPUTED_VALUE"""),"")</f>
        <v/>
      </c>
      <c r="N431" t="str">
        <f>IFERROR(__xludf.DUMMYFUNCTION("""COMPUTED_VALUE"""),"")</f>
        <v/>
      </c>
      <c r="O431" t="str">
        <f>IFERROR(__xludf.DUMMYFUNCTION("""COMPUTED_VALUE"""),"")</f>
        <v/>
      </c>
      <c r="P431" t="str">
        <f>IFERROR(__xludf.DUMMYFUNCTION("""COMPUTED_VALUE"""),"")</f>
        <v/>
      </c>
      <c r="Q431" t="str">
        <f>IFERROR(__xludf.DUMMYFUNCTION("""COMPUTED_VALUE"""),"")</f>
        <v/>
      </c>
      <c r="R431" t="str">
        <f>IFERROR(__xludf.DUMMYFUNCTION("""COMPUTED_VALUE"""),"")</f>
        <v/>
      </c>
      <c r="S431" t="str">
        <f>IFERROR(__xludf.DUMMYFUNCTION("""COMPUTED_VALUE"""),"")</f>
        <v/>
      </c>
      <c r="T431" t="str">
        <f>IFERROR(__xludf.DUMMYFUNCTION("""COMPUTED_VALUE"""),"")</f>
        <v/>
      </c>
      <c r="U431" t="str">
        <f>IFERROR(__xludf.DUMMYFUNCTION("""COMPUTED_VALUE"""),"")</f>
        <v/>
      </c>
      <c r="V431" t="str">
        <f>IFERROR(__xludf.DUMMYFUNCTION("""COMPUTED_VALUE"""),"")</f>
        <v/>
      </c>
      <c r="W431" t="str">
        <f>IFERROR(__xludf.DUMMYFUNCTION("""COMPUTED_VALUE"""),"")</f>
        <v/>
      </c>
      <c r="X431" t="str">
        <f>IFERROR(__xludf.DUMMYFUNCTION("""COMPUTED_VALUE"""),"")</f>
        <v/>
      </c>
      <c r="Y431" t="str">
        <f>IFERROR(__xludf.DUMMYFUNCTION("""COMPUTED_VALUE"""),"")</f>
        <v/>
      </c>
      <c r="Z431" t="str">
        <f>IFERROR(__xludf.DUMMYFUNCTION("""COMPUTED_VALUE"""),"")</f>
        <v/>
      </c>
      <c r="AA431" t="str">
        <f>IFERROR(__xludf.DUMMYFUNCTION("""COMPUTED_VALUE"""),"")</f>
        <v/>
      </c>
      <c r="AB431" t="str">
        <f>IFERROR(__xludf.DUMMYFUNCTION("""COMPUTED_VALUE"""),"")</f>
        <v/>
      </c>
      <c r="AC431" t="str">
        <f>IFERROR(__xludf.DUMMYFUNCTION("""COMPUTED_VALUE"""),"")</f>
        <v/>
      </c>
      <c r="AD431" t="str">
        <f>IFERROR(__xludf.DUMMYFUNCTION("""COMPUTED_VALUE"""),"")</f>
        <v/>
      </c>
      <c r="AE431" t="str">
        <f>IFERROR(__xludf.DUMMYFUNCTION("""COMPUTED_VALUE"""),"")</f>
        <v/>
      </c>
      <c r="AF431" t="str">
        <f>IFERROR(__xludf.DUMMYFUNCTION("""COMPUTED_VALUE"""),"")</f>
        <v/>
      </c>
      <c r="AG431" t="str">
        <f>IFERROR(__xludf.DUMMYFUNCTION("""COMPUTED_VALUE"""),"")</f>
        <v/>
      </c>
    </row>
    <row r="432">
      <c r="A432" t="str">
        <f>IFERROR(__xludf.DUMMYFUNCTION("""COMPUTED_VALUE"""),"")</f>
        <v/>
      </c>
      <c r="B432" t="str">
        <f>IFERROR(__xludf.DUMMYFUNCTION("""COMPUTED_VALUE"""),"")</f>
        <v/>
      </c>
      <c r="C432" t="str">
        <f>IFERROR(__xludf.DUMMYFUNCTION("""COMPUTED_VALUE"""),"")</f>
        <v/>
      </c>
      <c r="D432" t="str">
        <f>IFERROR(__xludf.DUMMYFUNCTION("""COMPUTED_VALUE"""),"")</f>
        <v/>
      </c>
      <c r="E432" t="str">
        <f>IFERROR(__xludf.DUMMYFUNCTION("""COMPUTED_VALUE"""),"")</f>
        <v/>
      </c>
      <c r="F432" t="str">
        <f>IFERROR(__xludf.DUMMYFUNCTION("""COMPUTED_VALUE"""),"")</f>
        <v/>
      </c>
      <c r="G432" t="str">
        <f>IFERROR(__xludf.DUMMYFUNCTION("""COMPUTED_VALUE"""),"")</f>
        <v/>
      </c>
      <c r="H432" t="str">
        <f>IFERROR(__xludf.DUMMYFUNCTION("""COMPUTED_VALUE"""),"")</f>
        <v/>
      </c>
      <c r="I432" t="str">
        <f>IFERROR(__xludf.DUMMYFUNCTION("""COMPUTED_VALUE"""),"")</f>
        <v/>
      </c>
      <c r="J432" t="str">
        <f>IFERROR(__xludf.DUMMYFUNCTION("""COMPUTED_VALUE"""),"")</f>
        <v/>
      </c>
      <c r="K432" t="str">
        <f>IFERROR(__xludf.DUMMYFUNCTION("""COMPUTED_VALUE"""),"")</f>
        <v/>
      </c>
      <c r="L432" s="61" t="str">
        <f>IFERROR(__xludf.DUMMYFUNCTION("""COMPUTED_VALUE"""),"")</f>
        <v/>
      </c>
      <c r="M432" s="61" t="str">
        <f>IFERROR(__xludf.DUMMYFUNCTION("""COMPUTED_VALUE"""),"")</f>
        <v/>
      </c>
      <c r="N432" t="str">
        <f>IFERROR(__xludf.DUMMYFUNCTION("""COMPUTED_VALUE"""),"")</f>
        <v/>
      </c>
      <c r="O432" t="str">
        <f>IFERROR(__xludf.DUMMYFUNCTION("""COMPUTED_VALUE"""),"")</f>
        <v/>
      </c>
      <c r="P432" t="str">
        <f>IFERROR(__xludf.DUMMYFUNCTION("""COMPUTED_VALUE"""),"")</f>
        <v/>
      </c>
      <c r="Q432" t="str">
        <f>IFERROR(__xludf.DUMMYFUNCTION("""COMPUTED_VALUE"""),"")</f>
        <v/>
      </c>
      <c r="R432" t="str">
        <f>IFERROR(__xludf.DUMMYFUNCTION("""COMPUTED_VALUE"""),"")</f>
        <v/>
      </c>
      <c r="S432" t="str">
        <f>IFERROR(__xludf.DUMMYFUNCTION("""COMPUTED_VALUE"""),"")</f>
        <v/>
      </c>
      <c r="T432" t="str">
        <f>IFERROR(__xludf.DUMMYFUNCTION("""COMPUTED_VALUE"""),"")</f>
        <v/>
      </c>
      <c r="U432" t="str">
        <f>IFERROR(__xludf.DUMMYFUNCTION("""COMPUTED_VALUE"""),"")</f>
        <v/>
      </c>
      <c r="V432" t="str">
        <f>IFERROR(__xludf.DUMMYFUNCTION("""COMPUTED_VALUE"""),"")</f>
        <v/>
      </c>
      <c r="W432" t="str">
        <f>IFERROR(__xludf.DUMMYFUNCTION("""COMPUTED_VALUE"""),"")</f>
        <v/>
      </c>
      <c r="X432" t="str">
        <f>IFERROR(__xludf.DUMMYFUNCTION("""COMPUTED_VALUE"""),"")</f>
        <v/>
      </c>
      <c r="Y432" t="str">
        <f>IFERROR(__xludf.DUMMYFUNCTION("""COMPUTED_VALUE"""),"")</f>
        <v/>
      </c>
      <c r="Z432" t="str">
        <f>IFERROR(__xludf.DUMMYFUNCTION("""COMPUTED_VALUE"""),"")</f>
        <v/>
      </c>
      <c r="AA432" t="str">
        <f>IFERROR(__xludf.DUMMYFUNCTION("""COMPUTED_VALUE"""),"")</f>
        <v/>
      </c>
      <c r="AB432" t="str">
        <f>IFERROR(__xludf.DUMMYFUNCTION("""COMPUTED_VALUE"""),"")</f>
        <v/>
      </c>
      <c r="AC432" t="str">
        <f>IFERROR(__xludf.DUMMYFUNCTION("""COMPUTED_VALUE"""),"")</f>
        <v/>
      </c>
      <c r="AD432" t="str">
        <f>IFERROR(__xludf.DUMMYFUNCTION("""COMPUTED_VALUE"""),"")</f>
        <v/>
      </c>
      <c r="AE432" t="str">
        <f>IFERROR(__xludf.DUMMYFUNCTION("""COMPUTED_VALUE"""),"")</f>
        <v/>
      </c>
      <c r="AF432" t="str">
        <f>IFERROR(__xludf.DUMMYFUNCTION("""COMPUTED_VALUE"""),"")</f>
        <v/>
      </c>
      <c r="AG432" t="str">
        <f>IFERROR(__xludf.DUMMYFUNCTION("""COMPUTED_VALUE"""),"")</f>
        <v/>
      </c>
    </row>
    <row r="433">
      <c r="A433" t="str">
        <f>IFERROR(__xludf.DUMMYFUNCTION("""COMPUTED_VALUE"""),"")</f>
        <v/>
      </c>
      <c r="B433" t="str">
        <f>IFERROR(__xludf.DUMMYFUNCTION("""COMPUTED_VALUE"""),"")</f>
        <v/>
      </c>
      <c r="C433" t="str">
        <f>IFERROR(__xludf.DUMMYFUNCTION("""COMPUTED_VALUE"""),"")</f>
        <v/>
      </c>
      <c r="D433" t="str">
        <f>IFERROR(__xludf.DUMMYFUNCTION("""COMPUTED_VALUE"""),"")</f>
        <v/>
      </c>
      <c r="E433" t="str">
        <f>IFERROR(__xludf.DUMMYFUNCTION("""COMPUTED_VALUE"""),"")</f>
        <v/>
      </c>
      <c r="F433" t="str">
        <f>IFERROR(__xludf.DUMMYFUNCTION("""COMPUTED_VALUE"""),"")</f>
        <v/>
      </c>
      <c r="G433" t="str">
        <f>IFERROR(__xludf.DUMMYFUNCTION("""COMPUTED_VALUE"""),"")</f>
        <v/>
      </c>
      <c r="H433" t="str">
        <f>IFERROR(__xludf.DUMMYFUNCTION("""COMPUTED_VALUE"""),"")</f>
        <v/>
      </c>
      <c r="I433" t="str">
        <f>IFERROR(__xludf.DUMMYFUNCTION("""COMPUTED_VALUE"""),"")</f>
        <v/>
      </c>
      <c r="J433" t="str">
        <f>IFERROR(__xludf.DUMMYFUNCTION("""COMPUTED_VALUE"""),"")</f>
        <v/>
      </c>
      <c r="K433" t="str">
        <f>IFERROR(__xludf.DUMMYFUNCTION("""COMPUTED_VALUE"""),"")</f>
        <v/>
      </c>
      <c r="L433" s="61" t="str">
        <f>IFERROR(__xludf.DUMMYFUNCTION("""COMPUTED_VALUE"""),"")</f>
        <v/>
      </c>
      <c r="M433" s="61" t="str">
        <f>IFERROR(__xludf.DUMMYFUNCTION("""COMPUTED_VALUE"""),"")</f>
        <v/>
      </c>
      <c r="N433" t="str">
        <f>IFERROR(__xludf.DUMMYFUNCTION("""COMPUTED_VALUE"""),"")</f>
        <v/>
      </c>
      <c r="O433" t="str">
        <f>IFERROR(__xludf.DUMMYFUNCTION("""COMPUTED_VALUE"""),"")</f>
        <v/>
      </c>
      <c r="P433" t="str">
        <f>IFERROR(__xludf.DUMMYFUNCTION("""COMPUTED_VALUE"""),"")</f>
        <v/>
      </c>
      <c r="Q433" t="str">
        <f>IFERROR(__xludf.DUMMYFUNCTION("""COMPUTED_VALUE"""),"")</f>
        <v/>
      </c>
      <c r="R433" t="str">
        <f>IFERROR(__xludf.DUMMYFUNCTION("""COMPUTED_VALUE"""),"")</f>
        <v/>
      </c>
      <c r="S433" t="str">
        <f>IFERROR(__xludf.DUMMYFUNCTION("""COMPUTED_VALUE"""),"")</f>
        <v/>
      </c>
      <c r="T433" t="str">
        <f>IFERROR(__xludf.DUMMYFUNCTION("""COMPUTED_VALUE"""),"")</f>
        <v/>
      </c>
      <c r="U433" t="str">
        <f>IFERROR(__xludf.DUMMYFUNCTION("""COMPUTED_VALUE"""),"")</f>
        <v/>
      </c>
      <c r="V433" t="str">
        <f>IFERROR(__xludf.DUMMYFUNCTION("""COMPUTED_VALUE"""),"")</f>
        <v/>
      </c>
      <c r="W433" t="str">
        <f>IFERROR(__xludf.DUMMYFUNCTION("""COMPUTED_VALUE"""),"")</f>
        <v/>
      </c>
      <c r="X433" t="str">
        <f>IFERROR(__xludf.DUMMYFUNCTION("""COMPUTED_VALUE"""),"")</f>
        <v/>
      </c>
      <c r="Y433" t="str">
        <f>IFERROR(__xludf.DUMMYFUNCTION("""COMPUTED_VALUE"""),"")</f>
        <v/>
      </c>
      <c r="Z433" t="str">
        <f>IFERROR(__xludf.DUMMYFUNCTION("""COMPUTED_VALUE"""),"")</f>
        <v/>
      </c>
      <c r="AA433" t="str">
        <f>IFERROR(__xludf.DUMMYFUNCTION("""COMPUTED_VALUE"""),"")</f>
        <v/>
      </c>
      <c r="AB433" t="str">
        <f>IFERROR(__xludf.DUMMYFUNCTION("""COMPUTED_VALUE"""),"")</f>
        <v/>
      </c>
      <c r="AC433" t="str">
        <f>IFERROR(__xludf.DUMMYFUNCTION("""COMPUTED_VALUE"""),"")</f>
        <v/>
      </c>
      <c r="AD433" t="str">
        <f>IFERROR(__xludf.DUMMYFUNCTION("""COMPUTED_VALUE"""),"")</f>
        <v/>
      </c>
      <c r="AE433" t="str">
        <f>IFERROR(__xludf.DUMMYFUNCTION("""COMPUTED_VALUE"""),"")</f>
        <v/>
      </c>
      <c r="AF433" t="str">
        <f>IFERROR(__xludf.DUMMYFUNCTION("""COMPUTED_VALUE"""),"")</f>
        <v/>
      </c>
      <c r="AG433" t="str">
        <f>IFERROR(__xludf.DUMMYFUNCTION("""COMPUTED_VALUE"""),"")</f>
        <v/>
      </c>
    </row>
    <row r="434">
      <c r="A434" t="str">
        <f>IFERROR(__xludf.DUMMYFUNCTION("""COMPUTED_VALUE"""),"")</f>
        <v/>
      </c>
      <c r="B434" t="str">
        <f>IFERROR(__xludf.DUMMYFUNCTION("""COMPUTED_VALUE"""),"")</f>
        <v/>
      </c>
      <c r="C434" t="str">
        <f>IFERROR(__xludf.DUMMYFUNCTION("""COMPUTED_VALUE"""),"")</f>
        <v/>
      </c>
      <c r="D434" t="str">
        <f>IFERROR(__xludf.DUMMYFUNCTION("""COMPUTED_VALUE"""),"")</f>
        <v/>
      </c>
      <c r="E434" t="str">
        <f>IFERROR(__xludf.DUMMYFUNCTION("""COMPUTED_VALUE"""),"")</f>
        <v/>
      </c>
      <c r="F434" t="str">
        <f>IFERROR(__xludf.DUMMYFUNCTION("""COMPUTED_VALUE"""),"")</f>
        <v/>
      </c>
      <c r="G434" t="str">
        <f>IFERROR(__xludf.DUMMYFUNCTION("""COMPUTED_VALUE"""),"")</f>
        <v/>
      </c>
      <c r="H434" t="str">
        <f>IFERROR(__xludf.DUMMYFUNCTION("""COMPUTED_VALUE"""),"")</f>
        <v/>
      </c>
      <c r="I434" t="str">
        <f>IFERROR(__xludf.DUMMYFUNCTION("""COMPUTED_VALUE"""),"")</f>
        <v/>
      </c>
      <c r="J434" t="str">
        <f>IFERROR(__xludf.DUMMYFUNCTION("""COMPUTED_VALUE"""),"")</f>
        <v/>
      </c>
      <c r="K434" t="str">
        <f>IFERROR(__xludf.DUMMYFUNCTION("""COMPUTED_VALUE"""),"")</f>
        <v/>
      </c>
      <c r="L434" s="61" t="str">
        <f>IFERROR(__xludf.DUMMYFUNCTION("""COMPUTED_VALUE"""),"")</f>
        <v/>
      </c>
      <c r="M434" s="61" t="str">
        <f>IFERROR(__xludf.DUMMYFUNCTION("""COMPUTED_VALUE"""),"")</f>
        <v/>
      </c>
      <c r="N434" t="str">
        <f>IFERROR(__xludf.DUMMYFUNCTION("""COMPUTED_VALUE"""),"")</f>
        <v/>
      </c>
      <c r="O434" t="str">
        <f>IFERROR(__xludf.DUMMYFUNCTION("""COMPUTED_VALUE"""),"")</f>
        <v/>
      </c>
      <c r="P434" t="str">
        <f>IFERROR(__xludf.DUMMYFUNCTION("""COMPUTED_VALUE"""),"")</f>
        <v/>
      </c>
      <c r="Q434" t="str">
        <f>IFERROR(__xludf.DUMMYFUNCTION("""COMPUTED_VALUE"""),"")</f>
        <v/>
      </c>
      <c r="R434" t="str">
        <f>IFERROR(__xludf.DUMMYFUNCTION("""COMPUTED_VALUE"""),"")</f>
        <v/>
      </c>
      <c r="S434" t="str">
        <f>IFERROR(__xludf.DUMMYFUNCTION("""COMPUTED_VALUE"""),"")</f>
        <v/>
      </c>
      <c r="T434" t="str">
        <f>IFERROR(__xludf.DUMMYFUNCTION("""COMPUTED_VALUE"""),"")</f>
        <v/>
      </c>
      <c r="U434" t="str">
        <f>IFERROR(__xludf.DUMMYFUNCTION("""COMPUTED_VALUE"""),"")</f>
        <v/>
      </c>
      <c r="V434" t="str">
        <f>IFERROR(__xludf.DUMMYFUNCTION("""COMPUTED_VALUE"""),"")</f>
        <v/>
      </c>
      <c r="W434" t="str">
        <f>IFERROR(__xludf.DUMMYFUNCTION("""COMPUTED_VALUE"""),"")</f>
        <v/>
      </c>
      <c r="X434" t="str">
        <f>IFERROR(__xludf.DUMMYFUNCTION("""COMPUTED_VALUE"""),"")</f>
        <v/>
      </c>
      <c r="Y434" t="str">
        <f>IFERROR(__xludf.DUMMYFUNCTION("""COMPUTED_VALUE"""),"")</f>
        <v/>
      </c>
      <c r="Z434" t="str">
        <f>IFERROR(__xludf.DUMMYFUNCTION("""COMPUTED_VALUE"""),"")</f>
        <v/>
      </c>
      <c r="AA434" t="str">
        <f>IFERROR(__xludf.DUMMYFUNCTION("""COMPUTED_VALUE"""),"")</f>
        <v/>
      </c>
      <c r="AB434" t="str">
        <f>IFERROR(__xludf.DUMMYFUNCTION("""COMPUTED_VALUE"""),"")</f>
        <v/>
      </c>
      <c r="AC434" t="str">
        <f>IFERROR(__xludf.DUMMYFUNCTION("""COMPUTED_VALUE"""),"")</f>
        <v/>
      </c>
      <c r="AD434" t="str">
        <f>IFERROR(__xludf.DUMMYFUNCTION("""COMPUTED_VALUE"""),"")</f>
        <v/>
      </c>
      <c r="AE434" t="str">
        <f>IFERROR(__xludf.DUMMYFUNCTION("""COMPUTED_VALUE"""),"")</f>
        <v/>
      </c>
      <c r="AF434" t="str">
        <f>IFERROR(__xludf.DUMMYFUNCTION("""COMPUTED_VALUE"""),"")</f>
        <v/>
      </c>
      <c r="AG434" t="str">
        <f>IFERROR(__xludf.DUMMYFUNCTION("""COMPUTED_VALUE"""),"")</f>
        <v/>
      </c>
    </row>
    <row r="435">
      <c r="A435" t="str">
        <f>IFERROR(__xludf.DUMMYFUNCTION("""COMPUTED_VALUE"""),"")</f>
        <v/>
      </c>
      <c r="B435" t="str">
        <f>IFERROR(__xludf.DUMMYFUNCTION("""COMPUTED_VALUE"""),"")</f>
        <v/>
      </c>
      <c r="C435" t="str">
        <f>IFERROR(__xludf.DUMMYFUNCTION("""COMPUTED_VALUE"""),"")</f>
        <v/>
      </c>
      <c r="D435" t="str">
        <f>IFERROR(__xludf.DUMMYFUNCTION("""COMPUTED_VALUE"""),"")</f>
        <v/>
      </c>
      <c r="E435" t="str">
        <f>IFERROR(__xludf.DUMMYFUNCTION("""COMPUTED_VALUE"""),"")</f>
        <v/>
      </c>
      <c r="F435" t="str">
        <f>IFERROR(__xludf.DUMMYFUNCTION("""COMPUTED_VALUE"""),"")</f>
        <v/>
      </c>
      <c r="G435" t="str">
        <f>IFERROR(__xludf.DUMMYFUNCTION("""COMPUTED_VALUE"""),"")</f>
        <v/>
      </c>
      <c r="H435" t="str">
        <f>IFERROR(__xludf.DUMMYFUNCTION("""COMPUTED_VALUE"""),"")</f>
        <v/>
      </c>
      <c r="I435" t="str">
        <f>IFERROR(__xludf.DUMMYFUNCTION("""COMPUTED_VALUE"""),"")</f>
        <v/>
      </c>
      <c r="J435" t="str">
        <f>IFERROR(__xludf.DUMMYFUNCTION("""COMPUTED_VALUE"""),"")</f>
        <v/>
      </c>
      <c r="K435" t="str">
        <f>IFERROR(__xludf.DUMMYFUNCTION("""COMPUTED_VALUE"""),"")</f>
        <v/>
      </c>
      <c r="L435" s="61" t="str">
        <f>IFERROR(__xludf.DUMMYFUNCTION("""COMPUTED_VALUE"""),"")</f>
        <v/>
      </c>
      <c r="M435" s="61" t="str">
        <f>IFERROR(__xludf.DUMMYFUNCTION("""COMPUTED_VALUE"""),"")</f>
        <v/>
      </c>
      <c r="N435" t="str">
        <f>IFERROR(__xludf.DUMMYFUNCTION("""COMPUTED_VALUE"""),"")</f>
        <v/>
      </c>
      <c r="O435" t="str">
        <f>IFERROR(__xludf.DUMMYFUNCTION("""COMPUTED_VALUE"""),"")</f>
        <v/>
      </c>
      <c r="P435" t="str">
        <f>IFERROR(__xludf.DUMMYFUNCTION("""COMPUTED_VALUE"""),"")</f>
        <v/>
      </c>
      <c r="Q435" t="str">
        <f>IFERROR(__xludf.DUMMYFUNCTION("""COMPUTED_VALUE"""),"")</f>
        <v/>
      </c>
      <c r="R435" t="str">
        <f>IFERROR(__xludf.DUMMYFUNCTION("""COMPUTED_VALUE"""),"")</f>
        <v/>
      </c>
      <c r="S435" t="str">
        <f>IFERROR(__xludf.DUMMYFUNCTION("""COMPUTED_VALUE"""),"")</f>
        <v/>
      </c>
      <c r="T435" t="str">
        <f>IFERROR(__xludf.DUMMYFUNCTION("""COMPUTED_VALUE"""),"")</f>
        <v/>
      </c>
      <c r="U435" t="str">
        <f>IFERROR(__xludf.DUMMYFUNCTION("""COMPUTED_VALUE"""),"")</f>
        <v/>
      </c>
      <c r="V435" t="str">
        <f>IFERROR(__xludf.DUMMYFUNCTION("""COMPUTED_VALUE"""),"")</f>
        <v/>
      </c>
      <c r="W435" t="str">
        <f>IFERROR(__xludf.DUMMYFUNCTION("""COMPUTED_VALUE"""),"")</f>
        <v/>
      </c>
      <c r="X435" t="str">
        <f>IFERROR(__xludf.DUMMYFUNCTION("""COMPUTED_VALUE"""),"")</f>
        <v/>
      </c>
      <c r="Y435" t="str">
        <f>IFERROR(__xludf.DUMMYFUNCTION("""COMPUTED_VALUE"""),"")</f>
        <v/>
      </c>
      <c r="Z435" t="str">
        <f>IFERROR(__xludf.DUMMYFUNCTION("""COMPUTED_VALUE"""),"")</f>
        <v/>
      </c>
      <c r="AA435" t="str">
        <f>IFERROR(__xludf.DUMMYFUNCTION("""COMPUTED_VALUE"""),"")</f>
        <v/>
      </c>
      <c r="AB435" t="str">
        <f>IFERROR(__xludf.DUMMYFUNCTION("""COMPUTED_VALUE"""),"")</f>
        <v/>
      </c>
      <c r="AC435" t="str">
        <f>IFERROR(__xludf.DUMMYFUNCTION("""COMPUTED_VALUE"""),"")</f>
        <v/>
      </c>
      <c r="AD435" t="str">
        <f>IFERROR(__xludf.DUMMYFUNCTION("""COMPUTED_VALUE"""),"")</f>
        <v/>
      </c>
      <c r="AE435" t="str">
        <f>IFERROR(__xludf.DUMMYFUNCTION("""COMPUTED_VALUE"""),"")</f>
        <v/>
      </c>
      <c r="AF435" t="str">
        <f>IFERROR(__xludf.DUMMYFUNCTION("""COMPUTED_VALUE"""),"")</f>
        <v/>
      </c>
      <c r="AG435" t="str">
        <f>IFERROR(__xludf.DUMMYFUNCTION("""COMPUTED_VALUE"""),"")</f>
        <v/>
      </c>
    </row>
    <row r="436">
      <c r="A436" t="str">
        <f>IFERROR(__xludf.DUMMYFUNCTION("""COMPUTED_VALUE"""),"")</f>
        <v/>
      </c>
      <c r="B436" t="str">
        <f>IFERROR(__xludf.DUMMYFUNCTION("""COMPUTED_VALUE"""),"")</f>
        <v/>
      </c>
      <c r="C436" t="str">
        <f>IFERROR(__xludf.DUMMYFUNCTION("""COMPUTED_VALUE"""),"")</f>
        <v/>
      </c>
      <c r="D436" t="str">
        <f>IFERROR(__xludf.DUMMYFUNCTION("""COMPUTED_VALUE"""),"")</f>
        <v/>
      </c>
      <c r="E436" t="str">
        <f>IFERROR(__xludf.DUMMYFUNCTION("""COMPUTED_VALUE"""),"")</f>
        <v/>
      </c>
      <c r="F436" t="str">
        <f>IFERROR(__xludf.DUMMYFUNCTION("""COMPUTED_VALUE"""),"")</f>
        <v/>
      </c>
      <c r="G436" t="str">
        <f>IFERROR(__xludf.DUMMYFUNCTION("""COMPUTED_VALUE"""),"")</f>
        <v/>
      </c>
      <c r="H436" t="str">
        <f>IFERROR(__xludf.DUMMYFUNCTION("""COMPUTED_VALUE"""),"")</f>
        <v/>
      </c>
      <c r="I436" t="str">
        <f>IFERROR(__xludf.DUMMYFUNCTION("""COMPUTED_VALUE"""),"")</f>
        <v/>
      </c>
      <c r="J436" t="str">
        <f>IFERROR(__xludf.DUMMYFUNCTION("""COMPUTED_VALUE"""),"")</f>
        <v/>
      </c>
      <c r="K436" t="str">
        <f>IFERROR(__xludf.DUMMYFUNCTION("""COMPUTED_VALUE"""),"")</f>
        <v/>
      </c>
      <c r="L436" s="61" t="str">
        <f>IFERROR(__xludf.DUMMYFUNCTION("""COMPUTED_VALUE"""),"")</f>
        <v/>
      </c>
      <c r="M436" s="61" t="str">
        <f>IFERROR(__xludf.DUMMYFUNCTION("""COMPUTED_VALUE"""),"")</f>
        <v/>
      </c>
      <c r="N436" t="str">
        <f>IFERROR(__xludf.DUMMYFUNCTION("""COMPUTED_VALUE"""),"")</f>
        <v/>
      </c>
      <c r="O436" t="str">
        <f>IFERROR(__xludf.DUMMYFUNCTION("""COMPUTED_VALUE"""),"")</f>
        <v/>
      </c>
      <c r="P436" t="str">
        <f>IFERROR(__xludf.DUMMYFUNCTION("""COMPUTED_VALUE"""),"")</f>
        <v/>
      </c>
      <c r="Q436" t="str">
        <f>IFERROR(__xludf.DUMMYFUNCTION("""COMPUTED_VALUE"""),"")</f>
        <v/>
      </c>
      <c r="R436" t="str">
        <f>IFERROR(__xludf.DUMMYFUNCTION("""COMPUTED_VALUE"""),"")</f>
        <v/>
      </c>
      <c r="S436" t="str">
        <f>IFERROR(__xludf.DUMMYFUNCTION("""COMPUTED_VALUE"""),"")</f>
        <v/>
      </c>
      <c r="T436" t="str">
        <f>IFERROR(__xludf.DUMMYFUNCTION("""COMPUTED_VALUE"""),"")</f>
        <v/>
      </c>
      <c r="U436" t="str">
        <f>IFERROR(__xludf.DUMMYFUNCTION("""COMPUTED_VALUE"""),"")</f>
        <v/>
      </c>
      <c r="V436" t="str">
        <f>IFERROR(__xludf.DUMMYFUNCTION("""COMPUTED_VALUE"""),"")</f>
        <v/>
      </c>
      <c r="W436" t="str">
        <f>IFERROR(__xludf.DUMMYFUNCTION("""COMPUTED_VALUE"""),"")</f>
        <v/>
      </c>
      <c r="X436" t="str">
        <f>IFERROR(__xludf.DUMMYFUNCTION("""COMPUTED_VALUE"""),"")</f>
        <v/>
      </c>
      <c r="Y436" t="str">
        <f>IFERROR(__xludf.DUMMYFUNCTION("""COMPUTED_VALUE"""),"")</f>
        <v/>
      </c>
      <c r="Z436" t="str">
        <f>IFERROR(__xludf.DUMMYFUNCTION("""COMPUTED_VALUE"""),"")</f>
        <v/>
      </c>
      <c r="AA436" t="str">
        <f>IFERROR(__xludf.DUMMYFUNCTION("""COMPUTED_VALUE"""),"")</f>
        <v/>
      </c>
      <c r="AB436" t="str">
        <f>IFERROR(__xludf.DUMMYFUNCTION("""COMPUTED_VALUE"""),"")</f>
        <v/>
      </c>
      <c r="AC436" t="str">
        <f>IFERROR(__xludf.DUMMYFUNCTION("""COMPUTED_VALUE"""),"")</f>
        <v/>
      </c>
      <c r="AD436" t="str">
        <f>IFERROR(__xludf.DUMMYFUNCTION("""COMPUTED_VALUE"""),"")</f>
        <v/>
      </c>
      <c r="AE436" t="str">
        <f>IFERROR(__xludf.DUMMYFUNCTION("""COMPUTED_VALUE"""),"")</f>
        <v/>
      </c>
      <c r="AF436" t="str">
        <f>IFERROR(__xludf.DUMMYFUNCTION("""COMPUTED_VALUE"""),"")</f>
        <v/>
      </c>
      <c r="AG436" t="str">
        <f>IFERROR(__xludf.DUMMYFUNCTION("""COMPUTED_VALUE"""),"")</f>
        <v/>
      </c>
    </row>
    <row r="437">
      <c r="A437" t="str">
        <f>IFERROR(__xludf.DUMMYFUNCTION("""COMPUTED_VALUE"""),"")</f>
        <v/>
      </c>
      <c r="B437" t="str">
        <f>IFERROR(__xludf.DUMMYFUNCTION("""COMPUTED_VALUE"""),"")</f>
        <v/>
      </c>
      <c r="C437" t="str">
        <f>IFERROR(__xludf.DUMMYFUNCTION("""COMPUTED_VALUE"""),"")</f>
        <v/>
      </c>
      <c r="D437" t="str">
        <f>IFERROR(__xludf.DUMMYFUNCTION("""COMPUTED_VALUE"""),"")</f>
        <v/>
      </c>
      <c r="E437" t="str">
        <f>IFERROR(__xludf.DUMMYFUNCTION("""COMPUTED_VALUE"""),"")</f>
        <v/>
      </c>
      <c r="F437" t="str">
        <f>IFERROR(__xludf.DUMMYFUNCTION("""COMPUTED_VALUE"""),"")</f>
        <v/>
      </c>
      <c r="G437" t="str">
        <f>IFERROR(__xludf.DUMMYFUNCTION("""COMPUTED_VALUE"""),"")</f>
        <v/>
      </c>
      <c r="H437" t="str">
        <f>IFERROR(__xludf.DUMMYFUNCTION("""COMPUTED_VALUE"""),"")</f>
        <v/>
      </c>
      <c r="I437" t="str">
        <f>IFERROR(__xludf.DUMMYFUNCTION("""COMPUTED_VALUE"""),"")</f>
        <v/>
      </c>
      <c r="J437" t="str">
        <f>IFERROR(__xludf.DUMMYFUNCTION("""COMPUTED_VALUE"""),"")</f>
        <v/>
      </c>
      <c r="K437" t="str">
        <f>IFERROR(__xludf.DUMMYFUNCTION("""COMPUTED_VALUE"""),"")</f>
        <v/>
      </c>
      <c r="L437" s="61" t="str">
        <f>IFERROR(__xludf.DUMMYFUNCTION("""COMPUTED_VALUE"""),"")</f>
        <v/>
      </c>
      <c r="M437" s="61" t="str">
        <f>IFERROR(__xludf.DUMMYFUNCTION("""COMPUTED_VALUE"""),"")</f>
        <v/>
      </c>
      <c r="N437" t="str">
        <f>IFERROR(__xludf.DUMMYFUNCTION("""COMPUTED_VALUE"""),"")</f>
        <v/>
      </c>
      <c r="O437" t="str">
        <f>IFERROR(__xludf.DUMMYFUNCTION("""COMPUTED_VALUE"""),"")</f>
        <v/>
      </c>
      <c r="P437" t="str">
        <f>IFERROR(__xludf.DUMMYFUNCTION("""COMPUTED_VALUE"""),"")</f>
        <v/>
      </c>
      <c r="Q437" t="str">
        <f>IFERROR(__xludf.DUMMYFUNCTION("""COMPUTED_VALUE"""),"")</f>
        <v/>
      </c>
      <c r="R437" t="str">
        <f>IFERROR(__xludf.DUMMYFUNCTION("""COMPUTED_VALUE"""),"")</f>
        <v/>
      </c>
      <c r="S437" t="str">
        <f>IFERROR(__xludf.DUMMYFUNCTION("""COMPUTED_VALUE"""),"")</f>
        <v/>
      </c>
      <c r="T437" t="str">
        <f>IFERROR(__xludf.DUMMYFUNCTION("""COMPUTED_VALUE"""),"")</f>
        <v/>
      </c>
      <c r="U437" t="str">
        <f>IFERROR(__xludf.DUMMYFUNCTION("""COMPUTED_VALUE"""),"")</f>
        <v/>
      </c>
      <c r="V437" t="str">
        <f>IFERROR(__xludf.DUMMYFUNCTION("""COMPUTED_VALUE"""),"")</f>
        <v/>
      </c>
      <c r="W437" t="str">
        <f>IFERROR(__xludf.DUMMYFUNCTION("""COMPUTED_VALUE"""),"")</f>
        <v/>
      </c>
      <c r="X437" t="str">
        <f>IFERROR(__xludf.DUMMYFUNCTION("""COMPUTED_VALUE"""),"")</f>
        <v/>
      </c>
      <c r="Y437" t="str">
        <f>IFERROR(__xludf.DUMMYFUNCTION("""COMPUTED_VALUE"""),"")</f>
        <v/>
      </c>
      <c r="Z437" t="str">
        <f>IFERROR(__xludf.DUMMYFUNCTION("""COMPUTED_VALUE"""),"")</f>
        <v/>
      </c>
      <c r="AA437" t="str">
        <f>IFERROR(__xludf.DUMMYFUNCTION("""COMPUTED_VALUE"""),"")</f>
        <v/>
      </c>
      <c r="AB437" t="str">
        <f>IFERROR(__xludf.DUMMYFUNCTION("""COMPUTED_VALUE"""),"")</f>
        <v/>
      </c>
      <c r="AC437" t="str">
        <f>IFERROR(__xludf.DUMMYFUNCTION("""COMPUTED_VALUE"""),"")</f>
        <v/>
      </c>
      <c r="AD437" t="str">
        <f>IFERROR(__xludf.DUMMYFUNCTION("""COMPUTED_VALUE"""),"")</f>
        <v/>
      </c>
      <c r="AE437" t="str">
        <f>IFERROR(__xludf.DUMMYFUNCTION("""COMPUTED_VALUE"""),"")</f>
        <v/>
      </c>
      <c r="AF437" t="str">
        <f>IFERROR(__xludf.DUMMYFUNCTION("""COMPUTED_VALUE"""),"")</f>
        <v/>
      </c>
      <c r="AG437" t="str">
        <f>IFERROR(__xludf.DUMMYFUNCTION("""COMPUTED_VALUE"""),"")</f>
        <v/>
      </c>
    </row>
    <row r="438">
      <c r="A438" t="str">
        <f>IFERROR(__xludf.DUMMYFUNCTION("""COMPUTED_VALUE"""),"")</f>
        <v/>
      </c>
      <c r="B438" t="str">
        <f>IFERROR(__xludf.DUMMYFUNCTION("""COMPUTED_VALUE"""),"")</f>
        <v/>
      </c>
      <c r="C438" t="str">
        <f>IFERROR(__xludf.DUMMYFUNCTION("""COMPUTED_VALUE"""),"")</f>
        <v/>
      </c>
      <c r="D438" t="str">
        <f>IFERROR(__xludf.DUMMYFUNCTION("""COMPUTED_VALUE"""),"")</f>
        <v/>
      </c>
      <c r="E438" t="str">
        <f>IFERROR(__xludf.DUMMYFUNCTION("""COMPUTED_VALUE"""),"")</f>
        <v/>
      </c>
      <c r="F438" t="str">
        <f>IFERROR(__xludf.DUMMYFUNCTION("""COMPUTED_VALUE"""),"")</f>
        <v/>
      </c>
      <c r="G438" t="str">
        <f>IFERROR(__xludf.DUMMYFUNCTION("""COMPUTED_VALUE"""),"")</f>
        <v/>
      </c>
      <c r="H438" t="str">
        <f>IFERROR(__xludf.DUMMYFUNCTION("""COMPUTED_VALUE"""),"")</f>
        <v/>
      </c>
      <c r="I438" t="str">
        <f>IFERROR(__xludf.DUMMYFUNCTION("""COMPUTED_VALUE"""),"")</f>
        <v/>
      </c>
      <c r="J438" t="str">
        <f>IFERROR(__xludf.DUMMYFUNCTION("""COMPUTED_VALUE"""),"")</f>
        <v/>
      </c>
      <c r="K438" t="str">
        <f>IFERROR(__xludf.DUMMYFUNCTION("""COMPUTED_VALUE"""),"")</f>
        <v/>
      </c>
      <c r="L438" s="61" t="str">
        <f>IFERROR(__xludf.DUMMYFUNCTION("""COMPUTED_VALUE"""),"")</f>
        <v/>
      </c>
      <c r="M438" s="61" t="str">
        <f>IFERROR(__xludf.DUMMYFUNCTION("""COMPUTED_VALUE"""),"")</f>
        <v/>
      </c>
      <c r="N438" t="str">
        <f>IFERROR(__xludf.DUMMYFUNCTION("""COMPUTED_VALUE"""),"")</f>
        <v/>
      </c>
      <c r="O438" t="str">
        <f>IFERROR(__xludf.DUMMYFUNCTION("""COMPUTED_VALUE"""),"")</f>
        <v/>
      </c>
      <c r="P438" t="str">
        <f>IFERROR(__xludf.DUMMYFUNCTION("""COMPUTED_VALUE"""),"")</f>
        <v/>
      </c>
      <c r="Q438" t="str">
        <f>IFERROR(__xludf.DUMMYFUNCTION("""COMPUTED_VALUE"""),"")</f>
        <v/>
      </c>
      <c r="R438" t="str">
        <f>IFERROR(__xludf.DUMMYFUNCTION("""COMPUTED_VALUE"""),"")</f>
        <v/>
      </c>
      <c r="S438" t="str">
        <f>IFERROR(__xludf.DUMMYFUNCTION("""COMPUTED_VALUE"""),"")</f>
        <v/>
      </c>
      <c r="T438" t="str">
        <f>IFERROR(__xludf.DUMMYFUNCTION("""COMPUTED_VALUE"""),"")</f>
        <v/>
      </c>
      <c r="U438" t="str">
        <f>IFERROR(__xludf.DUMMYFUNCTION("""COMPUTED_VALUE"""),"")</f>
        <v/>
      </c>
      <c r="V438" t="str">
        <f>IFERROR(__xludf.DUMMYFUNCTION("""COMPUTED_VALUE"""),"")</f>
        <v/>
      </c>
      <c r="W438" t="str">
        <f>IFERROR(__xludf.DUMMYFUNCTION("""COMPUTED_VALUE"""),"")</f>
        <v/>
      </c>
      <c r="X438" t="str">
        <f>IFERROR(__xludf.DUMMYFUNCTION("""COMPUTED_VALUE"""),"")</f>
        <v/>
      </c>
      <c r="Y438" t="str">
        <f>IFERROR(__xludf.DUMMYFUNCTION("""COMPUTED_VALUE"""),"")</f>
        <v/>
      </c>
      <c r="Z438" t="str">
        <f>IFERROR(__xludf.DUMMYFUNCTION("""COMPUTED_VALUE"""),"")</f>
        <v/>
      </c>
      <c r="AA438" t="str">
        <f>IFERROR(__xludf.DUMMYFUNCTION("""COMPUTED_VALUE"""),"")</f>
        <v/>
      </c>
      <c r="AB438" t="str">
        <f>IFERROR(__xludf.DUMMYFUNCTION("""COMPUTED_VALUE"""),"")</f>
        <v/>
      </c>
      <c r="AC438" t="str">
        <f>IFERROR(__xludf.DUMMYFUNCTION("""COMPUTED_VALUE"""),"")</f>
        <v/>
      </c>
      <c r="AD438" t="str">
        <f>IFERROR(__xludf.DUMMYFUNCTION("""COMPUTED_VALUE"""),"")</f>
        <v/>
      </c>
      <c r="AE438" t="str">
        <f>IFERROR(__xludf.DUMMYFUNCTION("""COMPUTED_VALUE"""),"")</f>
        <v/>
      </c>
      <c r="AF438" t="str">
        <f>IFERROR(__xludf.DUMMYFUNCTION("""COMPUTED_VALUE"""),"")</f>
        <v/>
      </c>
      <c r="AG438" t="str">
        <f>IFERROR(__xludf.DUMMYFUNCTION("""COMPUTED_VALUE"""),"")</f>
        <v/>
      </c>
    </row>
    <row r="439">
      <c r="A439" t="str">
        <f>IFERROR(__xludf.DUMMYFUNCTION("""COMPUTED_VALUE"""),"")</f>
        <v/>
      </c>
      <c r="B439" t="str">
        <f>IFERROR(__xludf.DUMMYFUNCTION("""COMPUTED_VALUE"""),"")</f>
        <v/>
      </c>
      <c r="C439" t="str">
        <f>IFERROR(__xludf.DUMMYFUNCTION("""COMPUTED_VALUE"""),"")</f>
        <v/>
      </c>
      <c r="D439" t="str">
        <f>IFERROR(__xludf.DUMMYFUNCTION("""COMPUTED_VALUE"""),"")</f>
        <v/>
      </c>
      <c r="E439" t="str">
        <f>IFERROR(__xludf.DUMMYFUNCTION("""COMPUTED_VALUE"""),"")</f>
        <v/>
      </c>
      <c r="F439" t="str">
        <f>IFERROR(__xludf.DUMMYFUNCTION("""COMPUTED_VALUE"""),"")</f>
        <v/>
      </c>
      <c r="G439" t="str">
        <f>IFERROR(__xludf.DUMMYFUNCTION("""COMPUTED_VALUE"""),"")</f>
        <v/>
      </c>
      <c r="H439" t="str">
        <f>IFERROR(__xludf.DUMMYFUNCTION("""COMPUTED_VALUE"""),"")</f>
        <v/>
      </c>
      <c r="I439" t="str">
        <f>IFERROR(__xludf.DUMMYFUNCTION("""COMPUTED_VALUE"""),"")</f>
        <v/>
      </c>
      <c r="J439" t="str">
        <f>IFERROR(__xludf.DUMMYFUNCTION("""COMPUTED_VALUE"""),"")</f>
        <v/>
      </c>
      <c r="K439" t="str">
        <f>IFERROR(__xludf.DUMMYFUNCTION("""COMPUTED_VALUE"""),"")</f>
        <v/>
      </c>
      <c r="L439" s="61" t="str">
        <f>IFERROR(__xludf.DUMMYFUNCTION("""COMPUTED_VALUE"""),"")</f>
        <v/>
      </c>
      <c r="M439" s="61" t="str">
        <f>IFERROR(__xludf.DUMMYFUNCTION("""COMPUTED_VALUE"""),"")</f>
        <v/>
      </c>
      <c r="N439" t="str">
        <f>IFERROR(__xludf.DUMMYFUNCTION("""COMPUTED_VALUE"""),"")</f>
        <v/>
      </c>
      <c r="O439" t="str">
        <f>IFERROR(__xludf.DUMMYFUNCTION("""COMPUTED_VALUE"""),"")</f>
        <v/>
      </c>
      <c r="P439" t="str">
        <f>IFERROR(__xludf.DUMMYFUNCTION("""COMPUTED_VALUE"""),"")</f>
        <v/>
      </c>
      <c r="Q439" t="str">
        <f>IFERROR(__xludf.DUMMYFUNCTION("""COMPUTED_VALUE"""),"")</f>
        <v/>
      </c>
      <c r="R439" t="str">
        <f>IFERROR(__xludf.DUMMYFUNCTION("""COMPUTED_VALUE"""),"")</f>
        <v/>
      </c>
      <c r="S439" t="str">
        <f>IFERROR(__xludf.DUMMYFUNCTION("""COMPUTED_VALUE"""),"")</f>
        <v/>
      </c>
      <c r="T439" t="str">
        <f>IFERROR(__xludf.DUMMYFUNCTION("""COMPUTED_VALUE"""),"")</f>
        <v/>
      </c>
      <c r="U439" t="str">
        <f>IFERROR(__xludf.DUMMYFUNCTION("""COMPUTED_VALUE"""),"")</f>
        <v/>
      </c>
      <c r="V439" t="str">
        <f>IFERROR(__xludf.DUMMYFUNCTION("""COMPUTED_VALUE"""),"")</f>
        <v/>
      </c>
      <c r="W439" t="str">
        <f>IFERROR(__xludf.DUMMYFUNCTION("""COMPUTED_VALUE"""),"")</f>
        <v/>
      </c>
      <c r="X439" t="str">
        <f>IFERROR(__xludf.DUMMYFUNCTION("""COMPUTED_VALUE"""),"")</f>
        <v/>
      </c>
      <c r="Y439" t="str">
        <f>IFERROR(__xludf.DUMMYFUNCTION("""COMPUTED_VALUE"""),"")</f>
        <v/>
      </c>
      <c r="Z439" t="str">
        <f>IFERROR(__xludf.DUMMYFUNCTION("""COMPUTED_VALUE"""),"")</f>
        <v/>
      </c>
      <c r="AA439" t="str">
        <f>IFERROR(__xludf.DUMMYFUNCTION("""COMPUTED_VALUE"""),"")</f>
        <v/>
      </c>
      <c r="AB439" t="str">
        <f>IFERROR(__xludf.DUMMYFUNCTION("""COMPUTED_VALUE"""),"")</f>
        <v/>
      </c>
      <c r="AC439" t="str">
        <f>IFERROR(__xludf.DUMMYFUNCTION("""COMPUTED_VALUE"""),"")</f>
        <v/>
      </c>
      <c r="AD439" t="str">
        <f>IFERROR(__xludf.DUMMYFUNCTION("""COMPUTED_VALUE"""),"")</f>
        <v/>
      </c>
      <c r="AE439" t="str">
        <f>IFERROR(__xludf.DUMMYFUNCTION("""COMPUTED_VALUE"""),"")</f>
        <v/>
      </c>
      <c r="AF439" t="str">
        <f>IFERROR(__xludf.DUMMYFUNCTION("""COMPUTED_VALUE"""),"")</f>
        <v/>
      </c>
      <c r="AG439" t="str">
        <f>IFERROR(__xludf.DUMMYFUNCTION("""COMPUTED_VALUE"""),"")</f>
        <v/>
      </c>
    </row>
    <row r="440">
      <c r="A440" t="str">
        <f>IFERROR(__xludf.DUMMYFUNCTION("""COMPUTED_VALUE"""),"")</f>
        <v/>
      </c>
      <c r="B440" t="str">
        <f>IFERROR(__xludf.DUMMYFUNCTION("""COMPUTED_VALUE"""),"")</f>
        <v/>
      </c>
      <c r="C440" t="str">
        <f>IFERROR(__xludf.DUMMYFUNCTION("""COMPUTED_VALUE"""),"")</f>
        <v/>
      </c>
      <c r="D440" t="str">
        <f>IFERROR(__xludf.DUMMYFUNCTION("""COMPUTED_VALUE"""),"")</f>
        <v/>
      </c>
      <c r="E440" t="str">
        <f>IFERROR(__xludf.DUMMYFUNCTION("""COMPUTED_VALUE"""),"")</f>
        <v/>
      </c>
      <c r="F440" t="str">
        <f>IFERROR(__xludf.DUMMYFUNCTION("""COMPUTED_VALUE"""),"")</f>
        <v/>
      </c>
      <c r="G440" t="str">
        <f>IFERROR(__xludf.DUMMYFUNCTION("""COMPUTED_VALUE"""),"")</f>
        <v/>
      </c>
      <c r="H440" t="str">
        <f>IFERROR(__xludf.DUMMYFUNCTION("""COMPUTED_VALUE"""),"")</f>
        <v/>
      </c>
      <c r="I440" t="str">
        <f>IFERROR(__xludf.DUMMYFUNCTION("""COMPUTED_VALUE"""),"")</f>
        <v/>
      </c>
      <c r="J440" t="str">
        <f>IFERROR(__xludf.DUMMYFUNCTION("""COMPUTED_VALUE"""),"")</f>
        <v/>
      </c>
      <c r="K440" t="str">
        <f>IFERROR(__xludf.DUMMYFUNCTION("""COMPUTED_VALUE"""),"")</f>
        <v/>
      </c>
      <c r="L440" s="61" t="str">
        <f>IFERROR(__xludf.DUMMYFUNCTION("""COMPUTED_VALUE"""),"")</f>
        <v/>
      </c>
      <c r="M440" s="61" t="str">
        <f>IFERROR(__xludf.DUMMYFUNCTION("""COMPUTED_VALUE"""),"")</f>
        <v/>
      </c>
      <c r="N440" t="str">
        <f>IFERROR(__xludf.DUMMYFUNCTION("""COMPUTED_VALUE"""),"")</f>
        <v/>
      </c>
      <c r="O440" t="str">
        <f>IFERROR(__xludf.DUMMYFUNCTION("""COMPUTED_VALUE"""),"")</f>
        <v/>
      </c>
      <c r="P440" t="str">
        <f>IFERROR(__xludf.DUMMYFUNCTION("""COMPUTED_VALUE"""),"")</f>
        <v/>
      </c>
      <c r="Q440" t="str">
        <f>IFERROR(__xludf.DUMMYFUNCTION("""COMPUTED_VALUE"""),"")</f>
        <v/>
      </c>
      <c r="R440" t="str">
        <f>IFERROR(__xludf.DUMMYFUNCTION("""COMPUTED_VALUE"""),"")</f>
        <v/>
      </c>
      <c r="S440" t="str">
        <f>IFERROR(__xludf.DUMMYFUNCTION("""COMPUTED_VALUE"""),"")</f>
        <v/>
      </c>
      <c r="T440" t="str">
        <f>IFERROR(__xludf.DUMMYFUNCTION("""COMPUTED_VALUE"""),"")</f>
        <v/>
      </c>
      <c r="U440" t="str">
        <f>IFERROR(__xludf.DUMMYFUNCTION("""COMPUTED_VALUE"""),"")</f>
        <v/>
      </c>
      <c r="V440" t="str">
        <f>IFERROR(__xludf.DUMMYFUNCTION("""COMPUTED_VALUE"""),"")</f>
        <v/>
      </c>
      <c r="W440" t="str">
        <f>IFERROR(__xludf.DUMMYFUNCTION("""COMPUTED_VALUE"""),"")</f>
        <v/>
      </c>
      <c r="X440" t="str">
        <f>IFERROR(__xludf.DUMMYFUNCTION("""COMPUTED_VALUE"""),"")</f>
        <v/>
      </c>
      <c r="Y440" t="str">
        <f>IFERROR(__xludf.DUMMYFUNCTION("""COMPUTED_VALUE"""),"")</f>
        <v/>
      </c>
      <c r="Z440" t="str">
        <f>IFERROR(__xludf.DUMMYFUNCTION("""COMPUTED_VALUE"""),"")</f>
        <v/>
      </c>
      <c r="AA440" t="str">
        <f>IFERROR(__xludf.DUMMYFUNCTION("""COMPUTED_VALUE"""),"")</f>
        <v/>
      </c>
      <c r="AB440" t="str">
        <f>IFERROR(__xludf.DUMMYFUNCTION("""COMPUTED_VALUE"""),"")</f>
        <v/>
      </c>
      <c r="AC440" t="str">
        <f>IFERROR(__xludf.DUMMYFUNCTION("""COMPUTED_VALUE"""),"")</f>
        <v/>
      </c>
      <c r="AD440" t="str">
        <f>IFERROR(__xludf.DUMMYFUNCTION("""COMPUTED_VALUE"""),"")</f>
        <v/>
      </c>
      <c r="AE440" t="str">
        <f>IFERROR(__xludf.DUMMYFUNCTION("""COMPUTED_VALUE"""),"")</f>
        <v/>
      </c>
      <c r="AF440" t="str">
        <f>IFERROR(__xludf.DUMMYFUNCTION("""COMPUTED_VALUE"""),"")</f>
        <v/>
      </c>
      <c r="AG440" t="str">
        <f>IFERROR(__xludf.DUMMYFUNCTION("""COMPUTED_VALUE"""),"")</f>
        <v/>
      </c>
    </row>
    <row r="441">
      <c r="A441" t="str">
        <f>IFERROR(__xludf.DUMMYFUNCTION("""COMPUTED_VALUE"""),"")</f>
        <v/>
      </c>
      <c r="B441" t="str">
        <f>IFERROR(__xludf.DUMMYFUNCTION("""COMPUTED_VALUE"""),"")</f>
        <v/>
      </c>
      <c r="C441" t="str">
        <f>IFERROR(__xludf.DUMMYFUNCTION("""COMPUTED_VALUE"""),"")</f>
        <v/>
      </c>
      <c r="D441" t="str">
        <f>IFERROR(__xludf.DUMMYFUNCTION("""COMPUTED_VALUE"""),"")</f>
        <v/>
      </c>
      <c r="E441" t="str">
        <f>IFERROR(__xludf.DUMMYFUNCTION("""COMPUTED_VALUE"""),"")</f>
        <v/>
      </c>
      <c r="F441" t="str">
        <f>IFERROR(__xludf.DUMMYFUNCTION("""COMPUTED_VALUE"""),"")</f>
        <v/>
      </c>
      <c r="G441" t="str">
        <f>IFERROR(__xludf.DUMMYFUNCTION("""COMPUTED_VALUE"""),"")</f>
        <v/>
      </c>
      <c r="H441" t="str">
        <f>IFERROR(__xludf.DUMMYFUNCTION("""COMPUTED_VALUE"""),"")</f>
        <v/>
      </c>
      <c r="I441" t="str">
        <f>IFERROR(__xludf.DUMMYFUNCTION("""COMPUTED_VALUE"""),"")</f>
        <v/>
      </c>
      <c r="J441" t="str">
        <f>IFERROR(__xludf.DUMMYFUNCTION("""COMPUTED_VALUE"""),"")</f>
        <v/>
      </c>
      <c r="K441" t="str">
        <f>IFERROR(__xludf.DUMMYFUNCTION("""COMPUTED_VALUE"""),"")</f>
        <v/>
      </c>
      <c r="L441" s="61" t="str">
        <f>IFERROR(__xludf.DUMMYFUNCTION("""COMPUTED_VALUE"""),"")</f>
        <v/>
      </c>
      <c r="M441" s="61" t="str">
        <f>IFERROR(__xludf.DUMMYFUNCTION("""COMPUTED_VALUE"""),"")</f>
        <v/>
      </c>
      <c r="N441" t="str">
        <f>IFERROR(__xludf.DUMMYFUNCTION("""COMPUTED_VALUE"""),"")</f>
        <v/>
      </c>
      <c r="O441" t="str">
        <f>IFERROR(__xludf.DUMMYFUNCTION("""COMPUTED_VALUE"""),"")</f>
        <v/>
      </c>
      <c r="P441" t="str">
        <f>IFERROR(__xludf.DUMMYFUNCTION("""COMPUTED_VALUE"""),"")</f>
        <v/>
      </c>
      <c r="Q441" t="str">
        <f>IFERROR(__xludf.DUMMYFUNCTION("""COMPUTED_VALUE"""),"")</f>
        <v/>
      </c>
      <c r="R441" t="str">
        <f>IFERROR(__xludf.DUMMYFUNCTION("""COMPUTED_VALUE"""),"")</f>
        <v/>
      </c>
      <c r="S441" t="str">
        <f>IFERROR(__xludf.DUMMYFUNCTION("""COMPUTED_VALUE"""),"")</f>
        <v/>
      </c>
      <c r="T441" t="str">
        <f>IFERROR(__xludf.DUMMYFUNCTION("""COMPUTED_VALUE"""),"")</f>
        <v/>
      </c>
      <c r="U441" t="str">
        <f>IFERROR(__xludf.DUMMYFUNCTION("""COMPUTED_VALUE"""),"")</f>
        <v/>
      </c>
      <c r="V441" t="str">
        <f>IFERROR(__xludf.DUMMYFUNCTION("""COMPUTED_VALUE"""),"")</f>
        <v/>
      </c>
      <c r="W441" t="str">
        <f>IFERROR(__xludf.DUMMYFUNCTION("""COMPUTED_VALUE"""),"")</f>
        <v/>
      </c>
      <c r="X441" t="str">
        <f>IFERROR(__xludf.DUMMYFUNCTION("""COMPUTED_VALUE"""),"")</f>
        <v/>
      </c>
      <c r="Y441" t="str">
        <f>IFERROR(__xludf.DUMMYFUNCTION("""COMPUTED_VALUE"""),"")</f>
        <v/>
      </c>
      <c r="Z441" t="str">
        <f>IFERROR(__xludf.DUMMYFUNCTION("""COMPUTED_VALUE"""),"")</f>
        <v/>
      </c>
      <c r="AA441" t="str">
        <f>IFERROR(__xludf.DUMMYFUNCTION("""COMPUTED_VALUE"""),"")</f>
        <v/>
      </c>
      <c r="AB441" t="str">
        <f>IFERROR(__xludf.DUMMYFUNCTION("""COMPUTED_VALUE"""),"")</f>
        <v/>
      </c>
      <c r="AC441" t="str">
        <f>IFERROR(__xludf.DUMMYFUNCTION("""COMPUTED_VALUE"""),"")</f>
        <v/>
      </c>
      <c r="AD441" t="str">
        <f>IFERROR(__xludf.DUMMYFUNCTION("""COMPUTED_VALUE"""),"")</f>
        <v/>
      </c>
      <c r="AE441" t="str">
        <f>IFERROR(__xludf.DUMMYFUNCTION("""COMPUTED_VALUE"""),"")</f>
        <v/>
      </c>
      <c r="AF441" t="str">
        <f>IFERROR(__xludf.DUMMYFUNCTION("""COMPUTED_VALUE"""),"")</f>
        <v/>
      </c>
      <c r="AG441" t="str">
        <f>IFERROR(__xludf.DUMMYFUNCTION("""COMPUTED_VALUE"""),"")</f>
        <v/>
      </c>
    </row>
    <row r="442">
      <c r="A442" t="str">
        <f>IFERROR(__xludf.DUMMYFUNCTION("""COMPUTED_VALUE"""),"")</f>
        <v/>
      </c>
      <c r="B442" t="str">
        <f>IFERROR(__xludf.DUMMYFUNCTION("""COMPUTED_VALUE"""),"")</f>
        <v/>
      </c>
      <c r="C442" t="str">
        <f>IFERROR(__xludf.DUMMYFUNCTION("""COMPUTED_VALUE"""),"")</f>
        <v/>
      </c>
      <c r="D442" t="str">
        <f>IFERROR(__xludf.DUMMYFUNCTION("""COMPUTED_VALUE"""),"")</f>
        <v/>
      </c>
      <c r="E442" t="str">
        <f>IFERROR(__xludf.DUMMYFUNCTION("""COMPUTED_VALUE"""),"")</f>
        <v/>
      </c>
      <c r="F442" t="str">
        <f>IFERROR(__xludf.DUMMYFUNCTION("""COMPUTED_VALUE"""),"")</f>
        <v/>
      </c>
      <c r="G442" t="str">
        <f>IFERROR(__xludf.DUMMYFUNCTION("""COMPUTED_VALUE"""),"")</f>
        <v/>
      </c>
      <c r="H442" t="str">
        <f>IFERROR(__xludf.DUMMYFUNCTION("""COMPUTED_VALUE"""),"")</f>
        <v/>
      </c>
      <c r="I442" t="str">
        <f>IFERROR(__xludf.DUMMYFUNCTION("""COMPUTED_VALUE"""),"")</f>
        <v/>
      </c>
      <c r="J442" t="str">
        <f>IFERROR(__xludf.DUMMYFUNCTION("""COMPUTED_VALUE"""),"")</f>
        <v/>
      </c>
      <c r="K442" t="str">
        <f>IFERROR(__xludf.DUMMYFUNCTION("""COMPUTED_VALUE"""),"")</f>
        <v/>
      </c>
      <c r="L442" s="61" t="str">
        <f>IFERROR(__xludf.DUMMYFUNCTION("""COMPUTED_VALUE"""),"")</f>
        <v/>
      </c>
      <c r="M442" s="61" t="str">
        <f>IFERROR(__xludf.DUMMYFUNCTION("""COMPUTED_VALUE"""),"")</f>
        <v/>
      </c>
      <c r="N442" t="str">
        <f>IFERROR(__xludf.DUMMYFUNCTION("""COMPUTED_VALUE"""),"")</f>
        <v/>
      </c>
      <c r="O442" t="str">
        <f>IFERROR(__xludf.DUMMYFUNCTION("""COMPUTED_VALUE"""),"")</f>
        <v/>
      </c>
      <c r="P442" t="str">
        <f>IFERROR(__xludf.DUMMYFUNCTION("""COMPUTED_VALUE"""),"")</f>
        <v/>
      </c>
      <c r="Q442" t="str">
        <f>IFERROR(__xludf.DUMMYFUNCTION("""COMPUTED_VALUE"""),"")</f>
        <v/>
      </c>
      <c r="R442" t="str">
        <f>IFERROR(__xludf.DUMMYFUNCTION("""COMPUTED_VALUE"""),"")</f>
        <v/>
      </c>
      <c r="S442" t="str">
        <f>IFERROR(__xludf.DUMMYFUNCTION("""COMPUTED_VALUE"""),"")</f>
        <v/>
      </c>
      <c r="T442" t="str">
        <f>IFERROR(__xludf.DUMMYFUNCTION("""COMPUTED_VALUE"""),"")</f>
        <v/>
      </c>
      <c r="U442" t="str">
        <f>IFERROR(__xludf.DUMMYFUNCTION("""COMPUTED_VALUE"""),"")</f>
        <v/>
      </c>
      <c r="V442" t="str">
        <f>IFERROR(__xludf.DUMMYFUNCTION("""COMPUTED_VALUE"""),"")</f>
        <v/>
      </c>
      <c r="W442" t="str">
        <f>IFERROR(__xludf.DUMMYFUNCTION("""COMPUTED_VALUE"""),"")</f>
        <v/>
      </c>
      <c r="X442" t="str">
        <f>IFERROR(__xludf.DUMMYFUNCTION("""COMPUTED_VALUE"""),"")</f>
        <v/>
      </c>
      <c r="Y442" t="str">
        <f>IFERROR(__xludf.DUMMYFUNCTION("""COMPUTED_VALUE"""),"")</f>
        <v/>
      </c>
      <c r="Z442" t="str">
        <f>IFERROR(__xludf.DUMMYFUNCTION("""COMPUTED_VALUE"""),"")</f>
        <v/>
      </c>
      <c r="AA442" t="str">
        <f>IFERROR(__xludf.DUMMYFUNCTION("""COMPUTED_VALUE"""),"")</f>
        <v/>
      </c>
      <c r="AB442" t="str">
        <f>IFERROR(__xludf.DUMMYFUNCTION("""COMPUTED_VALUE"""),"")</f>
        <v/>
      </c>
      <c r="AC442" t="str">
        <f>IFERROR(__xludf.DUMMYFUNCTION("""COMPUTED_VALUE"""),"")</f>
        <v/>
      </c>
      <c r="AD442" t="str">
        <f>IFERROR(__xludf.DUMMYFUNCTION("""COMPUTED_VALUE"""),"")</f>
        <v/>
      </c>
      <c r="AE442" t="str">
        <f>IFERROR(__xludf.DUMMYFUNCTION("""COMPUTED_VALUE"""),"")</f>
        <v/>
      </c>
      <c r="AF442" t="str">
        <f>IFERROR(__xludf.DUMMYFUNCTION("""COMPUTED_VALUE"""),"")</f>
        <v/>
      </c>
      <c r="AG442" t="str">
        <f>IFERROR(__xludf.DUMMYFUNCTION("""COMPUTED_VALUE"""),"")</f>
        <v/>
      </c>
    </row>
    <row r="443">
      <c r="A443" t="str">
        <f>IFERROR(__xludf.DUMMYFUNCTION("""COMPUTED_VALUE"""),"")</f>
        <v/>
      </c>
      <c r="B443" t="str">
        <f>IFERROR(__xludf.DUMMYFUNCTION("""COMPUTED_VALUE"""),"")</f>
        <v/>
      </c>
      <c r="C443" t="str">
        <f>IFERROR(__xludf.DUMMYFUNCTION("""COMPUTED_VALUE"""),"")</f>
        <v/>
      </c>
      <c r="D443" t="str">
        <f>IFERROR(__xludf.DUMMYFUNCTION("""COMPUTED_VALUE"""),"")</f>
        <v/>
      </c>
      <c r="E443" t="str">
        <f>IFERROR(__xludf.DUMMYFUNCTION("""COMPUTED_VALUE"""),"")</f>
        <v/>
      </c>
      <c r="F443" t="str">
        <f>IFERROR(__xludf.DUMMYFUNCTION("""COMPUTED_VALUE"""),"")</f>
        <v/>
      </c>
      <c r="G443" t="str">
        <f>IFERROR(__xludf.DUMMYFUNCTION("""COMPUTED_VALUE"""),"")</f>
        <v/>
      </c>
      <c r="H443" t="str">
        <f>IFERROR(__xludf.DUMMYFUNCTION("""COMPUTED_VALUE"""),"")</f>
        <v/>
      </c>
      <c r="I443" t="str">
        <f>IFERROR(__xludf.DUMMYFUNCTION("""COMPUTED_VALUE"""),"")</f>
        <v/>
      </c>
      <c r="J443" t="str">
        <f>IFERROR(__xludf.DUMMYFUNCTION("""COMPUTED_VALUE"""),"")</f>
        <v/>
      </c>
      <c r="K443" t="str">
        <f>IFERROR(__xludf.DUMMYFUNCTION("""COMPUTED_VALUE"""),"")</f>
        <v/>
      </c>
      <c r="L443" s="61" t="str">
        <f>IFERROR(__xludf.DUMMYFUNCTION("""COMPUTED_VALUE"""),"")</f>
        <v/>
      </c>
      <c r="M443" s="61" t="str">
        <f>IFERROR(__xludf.DUMMYFUNCTION("""COMPUTED_VALUE"""),"")</f>
        <v/>
      </c>
      <c r="N443" t="str">
        <f>IFERROR(__xludf.DUMMYFUNCTION("""COMPUTED_VALUE"""),"")</f>
        <v/>
      </c>
      <c r="O443" t="str">
        <f>IFERROR(__xludf.DUMMYFUNCTION("""COMPUTED_VALUE"""),"")</f>
        <v/>
      </c>
      <c r="P443" t="str">
        <f>IFERROR(__xludf.DUMMYFUNCTION("""COMPUTED_VALUE"""),"")</f>
        <v/>
      </c>
      <c r="Q443" t="str">
        <f>IFERROR(__xludf.DUMMYFUNCTION("""COMPUTED_VALUE"""),"")</f>
        <v/>
      </c>
      <c r="R443" t="str">
        <f>IFERROR(__xludf.DUMMYFUNCTION("""COMPUTED_VALUE"""),"")</f>
        <v/>
      </c>
      <c r="S443" t="str">
        <f>IFERROR(__xludf.DUMMYFUNCTION("""COMPUTED_VALUE"""),"")</f>
        <v/>
      </c>
      <c r="T443" t="str">
        <f>IFERROR(__xludf.DUMMYFUNCTION("""COMPUTED_VALUE"""),"")</f>
        <v/>
      </c>
      <c r="U443" t="str">
        <f>IFERROR(__xludf.DUMMYFUNCTION("""COMPUTED_VALUE"""),"")</f>
        <v/>
      </c>
      <c r="V443" t="str">
        <f>IFERROR(__xludf.DUMMYFUNCTION("""COMPUTED_VALUE"""),"")</f>
        <v/>
      </c>
      <c r="W443" t="str">
        <f>IFERROR(__xludf.DUMMYFUNCTION("""COMPUTED_VALUE"""),"")</f>
        <v/>
      </c>
      <c r="X443" t="str">
        <f>IFERROR(__xludf.DUMMYFUNCTION("""COMPUTED_VALUE"""),"")</f>
        <v/>
      </c>
      <c r="Y443" t="str">
        <f>IFERROR(__xludf.DUMMYFUNCTION("""COMPUTED_VALUE"""),"")</f>
        <v/>
      </c>
      <c r="Z443" t="str">
        <f>IFERROR(__xludf.DUMMYFUNCTION("""COMPUTED_VALUE"""),"")</f>
        <v/>
      </c>
      <c r="AA443" t="str">
        <f>IFERROR(__xludf.DUMMYFUNCTION("""COMPUTED_VALUE"""),"")</f>
        <v/>
      </c>
      <c r="AB443" t="str">
        <f>IFERROR(__xludf.DUMMYFUNCTION("""COMPUTED_VALUE"""),"")</f>
        <v/>
      </c>
      <c r="AC443" t="str">
        <f>IFERROR(__xludf.DUMMYFUNCTION("""COMPUTED_VALUE"""),"")</f>
        <v/>
      </c>
      <c r="AD443" t="str">
        <f>IFERROR(__xludf.DUMMYFUNCTION("""COMPUTED_VALUE"""),"")</f>
        <v/>
      </c>
      <c r="AE443" t="str">
        <f>IFERROR(__xludf.DUMMYFUNCTION("""COMPUTED_VALUE"""),"")</f>
        <v/>
      </c>
      <c r="AF443" t="str">
        <f>IFERROR(__xludf.DUMMYFUNCTION("""COMPUTED_VALUE"""),"")</f>
        <v/>
      </c>
      <c r="AG443" t="str">
        <f>IFERROR(__xludf.DUMMYFUNCTION("""COMPUTED_VALUE"""),"")</f>
        <v/>
      </c>
    </row>
    <row r="444">
      <c r="A444" t="str">
        <f>IFERROR(__xludf.DUMMYFUNCTION("""COMPUTED_VALUE"""),"")</f>
        <v/>
      </c>
      <c r="B444" t="str">
        <f>IFERROR(__xludf.DUMMYFUNCTION("""COMPUTED_VALUE"""),"")</f>
        <v/>
      </c>
      <c r="C444" t="str">
        <f>IFERROR(__xludf.DUMMYFUNCTION("""COMPUTED_VALUE"""),"")</f>
        <v/>
      </c>
      <c r="D444" t="str">
        <f>IFERROR(__xludf.DUMMYFUNCTION("""COMPUTED_VALUE"""),"")</f>
        <v/>
      </c>
      <c r="E444" t="str">
        <f>IFERROR(__xludf.DUMMYFUNCTION("""COMPUTED_VALUE"""),"")</f>
        <v/>
      </c>
      <c r="F444" t="str">
        <f>IFERROR(__xludf.DUMMYFUNCTION("""COMPUTED_VALUE"""),"")</f>
        <v/>
      </c>
      <c r="G444" t="str">
        <f>IFERROR(__xludf.DUMMYFUNCTION("""COMPUTED_VALUE"""),"")</f>
        <v/>
      </c>
      <c r="H444" t="str">
        <f>IFERROR(__xludf.DUMMYFUNCTION("""COMPUTED_VALUE"""),"")</f>
        <v/>
      </c>
      <c r="I444" t="str">
        <f>IFERROR(__xludf.DUMMYFUNCTION("""COMPUTED_VALUE"""),"")</f>
        <v/>
      </c>
      <c r="J444" t="str">
        <f>IFERROR(__xludf.DUMMYFUNCTION("""COMPUTED_VALUE"""),"")</f>
        <v/>
      </c>
      <c r="K444" t="str">
        <f>IFERROR(__xludf.DUMMYFUNCTION("""COMPUTED_VALUE"""),"")</f>
        <v/>
      </c>
      <c r="L444" s="61" t="str">
        <f>IFERROR(__xludf.DUMMYFUNCTION("""COMPUTED_VALUE"""),"")</f>
        <v/>
      </c>
      <c r="M444" s="61" t="str">
        <f>IFERROR(__xludf.DUMMYFUNCTION("""COMPUTED_VALUE"""),"")</f>
        <v/>
      </c>
      <c r="N444" t="str">
        <f>IFERROR(__xludf.DUMMYFUNCTION("""COMPUTED_VALUE"""),"")</f>
        <v/>
      </c>
      <c r="O444" t="str">
        <f>IFERROR(__xludf.DUMMYFUNCTION("""COMPUTED_VALUE"""),"")</f>
        <v/>
      </c>
      <c r="P444" t="str">
        <f>IFERROR(__xludf.DUMMYFUNCTION("""COMPUTED_VALUE"""),"")</f>
        <v/>
      </c>
      <c r="Q444" t="str">
        <f>IFERROR(__xludf.DUMMYFUNCTION("""COMPUTED_VALUE"""),"")</f>
        <v/>
      </c>
      <c r="R444" t="str">
        <f>IFERROR(__xludf.DUMMYFUNCTION("""COMPUTED_VALUE"""),"")</f>
        <v/>
      </c>
      <c r="S444" t="str">
        <f>IFERROR(__xludf.DUMMYFUNCTION("""COMPUTED_VALUE"""),"")</f>
        <v/>
      </c>
      <c r="T444" t="str">
        <f>IFERROR(__xludf.DUMMYFUNCTION("""COMPUTED_VALUE"""),"")</f>
        <v/>
      </c>
      <c r="U444" t="str">
        <f>IFERROR(__xludf.DUMMYFUNCTION("""COMPUTED_VALUE"""),"")</f>
        <v/>
      </c>
      <c r="V444" t="str">
        <f>IFERROR(__xludf.DUMMYFUNCTION("""COMPUTED_VALUE"""),"")</f>
        <v/>
      </c>
      <c r="W444" t="str">
        <f>IFERROR(__xludf.DUMMYFUNCTION("""COMPUTED_VALUE"""),"")</f>
        <v/>
      </c>
      <c r="X444" t="str">
        <f>IFERROR(__xludf.DUMMYFUNCTION("""COMPUTED_VALUE"""),"")</f>
        <v/>
      </c>
      <c r="Y444" t="str">
        <f>IFERROR(__xludf.DUMMYFUNCTION("""COMPUTED_VALUE"""),"")</f>
        <v/>
      </c>
      <c r="Z444" t="str">
        <f>IFERROR(__xludf.DUMMYFUNCTION("""COMPUTED_VALUE"""),"")</f>
        <v/>
      </c>
      <c r="AA444" t="str">
        <f>IFERROR(__xludf.DUMMYFUNCTION("""COMPUTED_VALUE"""),"")</f>
        <v/>
      </c>
      <c r="AB444" t="str">
        <f>IFERROR(__xludf.DUMMYFUNCTION("""COMPUTED_VALUE"""),"")</f>
        <v/>
      </c>
      <c r="AC444" t="str">
        <f>IFERROR(__xludf.DUMMYFUNCTION("""COMPUTED_VALUE"""),"")</f>
        <v/>
      </c>
      <c r="AD444" t="str">
        <f>IFERROR(__xludf.DUMMYFUNCTION("""COMPUTED_VALUE"""),"")</f>
        <v/>
      </c>
      <c r="AE444" t="str">
        <f>IFERROR(__xludf.DUMMYFUNCTION("""COMPUTED_VALUE"""),"")</f>
        <v/>
      </c>
      <c r="AF444" t="str">
        <f>IFERROR(__xludf.DUMMYFUNCTION("""COMPUTED_VALUE"""),"")</f>
        <v/>
      </c>
      <c r="AG444" t="str">
        <f>IFERROR(__xludf.DUMMYFUNCTION("""COMPUTED_VALUE"""),"")</f>
        <v/>
      </c>
    </row>
    <row r="445">
      <c r="A445" t="str">
        <f>IFERROR(__xludf.DUMMYFUNCTION("""COMPUTED_VALUE"""),"")</f>
        <v/>
      </c>
      <c r="B445" t="str">
        <f>IFERROR(__xludf.DUMMYFUNCTION("""COMPUTED_VALUE"""),"")</f>
        <v/>
      </c>
      <c r="C445" t="str">
        <f>IFERROR(__xludf.DUMMYFUNCTION("""COMPUTED_VALUE"""),"")</f>
        <v/>
      </c>
      <c r="D445" t="str">
        <f>IFERROR(__xludf.DUMMYFUNCTION("""COMPUTED_VALUE"""),"")</f>
        <v/>
      </c>
      <c r="E445" t="str">
        <f>IFERROR(__xludf.DUMMYFUNCTION("""COMPUTED_VALUE"""),"")</f>
        <v/>
      </c>
      <c r="F445" t="str">
        <f>IFERROR(__xludf.DUMMYFUNCTION("""COMPUTED_VALUE"""),"")</f>
        <v/>
      </c>
      <c r="G445" t="str">
        <f>IFERROR(__xludf.DUMMYFUNCTION("""COMPUTED_VALUE"""),"")</f>
        <v/>
      </c>
      <c r="H445" t="str">
        <f>IFERROR(__xludf.DUMMYFUNCTION("""COMPUTED_VALUE"""),"")</f>
        <v/>
      </c>
      <c r="I445" t="str">
        <f>IFERROR(__xludf.DUMMYFUNCTION("""COMPUTED_VALUE"""),"")</f>
        <v/>
      </c>
      <c r="J445" t="str">
        <f>IFERROR(__xludf.DUMMYFUNCTION("""COMPUTED_VALUE"""),"")</f>
        <v/>
      </c>
      <c r="K445" t="str">
        <f>IFERROR(__xludf.DUMMYFUNCTION("""COMPUTED_VALUE"""),"")</f>
        <v/>
      </c>
      <c r="L445" s="61" t="str">
        <f>IFERROR(__xludf.DUMMYFUNCTION("""COMPUTED_VALUE"""),"")</f>
        <v/>
      </c>
      <c r="M445" s="61" t="str">
        <f>IFERROR(__xludf.DUMMYFUNCTION("""COMPUTED_VALUE"""),"")</f>
        <v/>
      </c>
      <c r="N445" t="str">
        <f>IFERROR(__xludf.DUMMYFUNCTION("""COMPUTED_VALUE"""),"")</f>
        <v/>
      </c>
      <c r="O445" t="str">
        <f>IFERROR(__xludf.DUMMYFUNCTION("""COMPUTED_VALUE"""),"")</f>
        <v/>
      </c>
      <c r="P445" t="str">
        <f>IFERROR(__xludf.DUMMYFUNCTION("""COMPUTED_VALUE"""),"")</f>
        <v/>
      </c>
      <c r="Q445" t="str">
        <f>IFERROR(__xludf.DUMMYFUNCTION("""COMPUTED_VALUE"""),"")</f>
        <v/>
      </c>
      <c r="R445" t="str">
        <f>IFERROR(__xludf.DUMMYFUNCTION("""COMPUTED_VALUE"""),"")</f>
        <v/>
      </c>
      <c r="S445" t="str">
        <f>IFERROR(__xludf.DUMMYFUNCTION("""COMPUTED_VALUE"""),"")</f>
        <v/>
      </c>
      <c r="T445" t="str">
        <f>IFERROR(__xludf.DUMMYFUNCTION("""COMPUTED_VALUE"""),"")</f>
        <v/>
      </c>
      <c r="U445" t="str">
        <f>IFERROR(__xludf.DUMMYFUNCTION("""COMPUTED_VALUE"""),"")</f>
        <v/>
      </c>
      <c r="V445" t="str">
        <f>IFERROR(__xludf.DUMMYFUNCTION("""COMPUTED_VALUE"""),"")</f>
        <v/>
      </c>
      <c r="W445" t="str">
        <f>IFERROR(__xludf.DUMMYFUNCTION("""COMPUTED_VALUE"""),"")</f>
        <v/>
      </c>
      <c r="X445" t="str">
        <f>IFERROR(__xludf.DUMMYFUNCTION("""COMPUTED_VALUE"""),"")</f>
        <v/>
      </c>
      <c r="Y445" t="str">
        <f>IFERROR(__xludf.DUMMYFUNCTION("""COMPUTED_VALUE"""),"")</f>
        <v/>
      </c>
      <c r="Z445" t="str">
        <f>IFERROR(__xludf.DUMMYFUNCTION("""COMPUTED_VALUE"""),"")</f>
        <v/>
      </c>
      <c r="AA445" t="str">
        <f>IFERROR(__xludf.DUMMYFUNCTION("""COMPUTED_VALUE"""),"")</f>
        <v/>
      </c>
      <c r="AB445" t="str">
        <f>IFERROR(__xludf.DUMMYFUNCTION("""COMPUTED_VALUE"""),"")</f>
        <v/>
      </c>
      <c r="AC445" t="str">
        <f>IFERROR(__xludf.DUMMYFUNCTION("""COMPUTED_VALUE"""),"")</f>
        <v/>
      </c>
      <c r="AD445" t="str">
        <f>IFERROR(__xludf.DUMMYFUNCTION("""COMPUTED_VALUE"""),"")</f>
        <v/>
      </c>
      <c r="AE445" t="str">
        <f>IFERROR(__xludf.DUMMYFUNCTION("""COMPUTED_VALUE"""),"")</f>
        <v/>
      </c>
      <c r="AF445" t="str">
        <f>IFERROR(__xludf.DUMMYFUNCTION("""COMPUTED_VALUE"""),"")</f>
        <v/>
      </c>
      <c r="AG445" t="str">
        <f>IFERROR(__xludf.DUMMYFUNCTION("""COMPUTED_VALUE"""),"")</f>
        <v/>
      </c>
    </row>
    <row r="446">
      <c r="A446" t="str">
        <f>IFERROR(__xludf.DUMMYFUNCTION("""COMPUTED_VALUE"""),"")</f>
        <v/>
      </c>
      <c r="B446" t="str">
        <f>IFERROR(__xludf.DUMMYFUNCTION("""COMPUTED_VALUE"""),"")</f>
        <v/>
      </c>
      <c r="C446" t="str">
        <f>IFERROR(__xludf.DUMMYFUNCTION("""COMPUTED_VALUE"""),"")</f>
        <v/>
      </c>
      <c r="D446" t="str">
        <f>IFERROR(__xludf.DUMMYFUNCTION("""COMPUTED_VALUE"""),"")</f>
        <v/>
      </c>
      <c r="E446" t="str">
        <f>IFERROR(__xludf.DUMMYFUNCTION("""COMPUTED_VALUE"""),"")</f>
        <v/>
      </c>
      <c r="F446" t="str">
        <f>IFERROR(__xludf.DUMMYFUNCTION("""COMPUTED_VALUE"""),"")</f>
        <v/>
      </c>
      <c r="G446" t="str">
        <f>IFERROR(__xludf.DUMMYFUNCTION("""COMPUTED_VALUE"""),"")</f>
        <v/>
      </c>
      <c r="H446" t="str">
        <f>IFERROR(__xludf.DUMMYFUNCTION("""COMPUTED_VALUE"""),"")</f>
        <v/>
      </c>
      <c r="I446" t="str">
        <f>IFERROR(__xludf.DUMMYFUNCTION("""COMPUTED_VALUE"""),"")</f>
        <v/>
      </c>
      <c r="J446" t="str">
        <f>IFERROR(__xludf.DUMMYFUNCTION("""COMPUTED_VALUE"""),"")</f>
        <v/>
      </c>
      <c r="K446" t="str">
        <f>IFERROR(__xludf.DUMMYFUNCTION("""COMPUTED_VALUE"""),"")</f>
        <v/>
      </c>
      <c r="L446" s="61" t="str">
        <f>IFERROR(__xludf.DUMMYFUNCTION("""COMPUTED_VALUE"""),"")</f>
        <v/>
      </c>
      <c r="M446" s="61" t="str">
        <f>IFERROR(__xludf.DUMMYFUNCTION("""COMPUTED_VALUE"""),"")</f>
        <v/>
      </c>
      <c r="N446" t="str">
        <f>IFERROR(__xludf.DUMMYFUNCTION("""COMPUTED_VALUE"""),"")</f>
        <v/>
      </c>
      <c r="O446" t="str">
        <f>IFERROR(__xludf.DUMMYFUNCTION("""COMPUTED_VALUE"""),"")</f>
        <v/>
      </c>
      <c r="P446" t="str">
        <f>IFERROR(__xludf.DUMMYFUNCTION("""COMPUTED_VALUE"""),"")</f>
        <v/>
      </c>
      <c r="Q446" t="str">
        <f>IFERROR(__xludf.DUMMYFUNCTION("""COMPUTED_VALUE"""),"")</f>
        <v/>
      </c>
      <c r="R446" t="str">
        <f>IFERROR(__xludf.DUMMYFUNCTION("""COMPUTED_VALUE"""),"")</f>
        <v/>
      </c>
      <c r="S446" t="str">
        <f>IFERROR(__xludf.DUMMYFUNCTION("""COMPUTED_VALUE"""),"")</f>
        <v/>
      </c>
      <c r="T446" t="str">
        <f>IFERROR(__xludf.DUMMYFUNCTION("""COMPUTED_VALUE"""),"")</f>
        <v/>
      </c>
      <c r="U446" t="str">
        <f>IFERROR(__xludf.DUMMYFUNCTION("""COMPUTED_VALUE"""),"")</f>
        <v/>
      </c>
      <c r="V446" t="str">
        <f>IFERROR(__xludf.DUMMYFUNCTION("""COMPUTED_VALUE"""),"")</f>
        <v/>
      </c>
      <c r="W446" t="str">
        <f>IFERROR(__xludf.DUMMYFUNCTION("""COMPUTED_VALUE"""),"")</f>
        <v/>
      </c>
      <c r="X446" t="str">
        <f>IFERROR(__xludf.DUMMYFUNCTION("""COMPUTED_VALUE"""),"")</f>
        <v/>
      </c>
      <c r="Y446" t="str">
        <f>IFERROR(__xludf.DUMMYFUNCTION("""COMPUTED_VALUE"""),"")</f>
        <v/>
      </c>
      <c r="Z446" t="str">
        <f>IFERROR(__xludf.DUMMYFUNCTION("""COMPUTED_VALUE"""),"")</f>
        <v/>
      </c>
      <c r="AA446" t="str">
        <f>IFERROR(__xludf.DUMMYFUNCTION("""COMPUTED_VALUE"""),"")</f>
        <v/>
      </c>
      <c r="AB446" t="str">
        <f>IFERROR(__xludf.DUMMYFUNCTION("""COMPUTED_VALUE"""),"")</f>
        <v/>
      </c>
      <c r="AC446" t="str">
        <f>IFERROR(__xludf.DUMMYFUNCTION("""COMPUTED_VALUE"""),"")</f>
        <v/>
      </c>
      <c r="AD446" t="str">
        <f>IFERROR(__xludf.DUMMYFUNCTION("""COMPUTED_VALUE"""),"")</f>
        <v/>
      </c>
      <c r="AE446" t="str">
        <f>IFERROR(__xludf.DUMMYFUNCTION("""COMPUTED_VALUE"""),"")</f>
        <v/>
      </c>
      <c r="AF446" t="str">
        <f>IFERROR(__xludf.DUMMYFUNCTION("""COMPUTED_VALUE"""),"")</f>
        <v/>
      </c>
      <c r="AG446" t="str">
        <f>IFERROR(__xludf.DUMMYFUNCTION("""COMPUTED_VALUE"""),"")</f>
        <v/>
      </c>
    </row>
    <row r="447">
      <c r="A447" t="str">
        <f>IFERROR(__xludf.DUMMYFUNCTION("""COMPUTED_VALUE"""),"")</f>
        <v/>
      </c>
      <c r="B447" t="str">
        <f>IFERROR(__xludf.DUMMYFUNCTION("""COMPUTED_VALUE"""),"")</f>
        <v/>
      </c>
      <c r="C447" t="str">
        <f>IFERROR(__xludf.DUMMYFUNCTION("""COMPUTED_VALUE"""),"")</f>
        <v/>
      </c>
      <c r="D447" t="str">
        <f>IFERROR(__xludf.DUMMYFUNCTION("""COMPUTED_VALUE"""),"")</f>
        <v/>
      </c>
      <c r="E447" t="str">
        <f>IFERROR(__xludf.DUMMYFUNCTION("""COMPUTED_VALUE"""),"")</f>
        <v/>
      </c>
      <c r="F447" t="str">
        <f>IFERROR(__xludf.DUMMYFUNCTION("""COMPUTED_VALUE"""),"")</f>
        <v/>
      </c>
      <c r="G447" t="str">
        <f>IFERROR(__xludf.DUMMYFUNCTION("""COMPUTED_VALUE"""),"")</f>
        <v/>
      </c>
      <c r="H447" t="str">
        <f>IFERROR(__xludf.DUMMYFUNCTION("""COMPUTED_VALUE"""),"")</f>
        <v/>
      </c>
      <c r="I447" t="str">
        <f>IFERROR(__xludf.DUMMYFUNCTION("""COMPUTED_VALUE"""),"")</f>
        <v/>
      </c>
      <c r="J447" t="str">
        <f>IFERROR(__xludf.DUMMYFUNCTION("""COMPUTED_VALUE"""),"")</f>
        <v/>
      </c>
      <c r="K447" t="str">
        <f>IFERROR(__xludf.DUMMYFUNCTION("""COMPUTED_VALUE"""),"")</f>
        <v/>
      </c>
      <c r="L447" s="61" t="str">
        <f>IFERROR(__xludf.DUMMYFUNCTION("""COMPUTED_VALUE"""),"")</f>
        <v/>
      </c>
      <c r="M447" s="61" t="str">
        <f>IFERROR(__xludf.DUMMYFUNCTION("""COMPUTED_VALUE"""),"")</f>
        <v/>
      </c>
      <c r="N447" t="str">
        <f>IFERROR(__xludf.DUMMYFUNCTION("""COMPUTED_VALUE"""),"")</f>
        <v/>
      </c>
      <c r="O447" t="str">
        <f>IFERROR(__xludf.DUMMYFUNCTION("""COMPUTED_VALUE"""),"")</f>
        <v/>
      </c>
      <c r="P447" t="str">
        <f>IFERROR(__xludf.DUMMYFUNCTION("""COMPUTED_VALUE"""),"")</f>
        <v/>
      </c>
      <c r="Q447" t="str">
        <f>IFERROR(__xludf.DUMMYFUNCTION("""COMPUTED_VALUE"""),"")</f>
        <v/>
      </c>
      <c r="R447" t="str">
        <f>IFERROR(__xludf.DUMMYFUNCTION("""COMPUTED_VALUE"""),"")</f>
        <v/>
      </c>
      <c r="S447" t="str">
        <f>IFERROR(__xludf.DUMMYFUNCTION("""COMPUTED_VALUE"""),"")</f>
        <v/>
      </c>
      <c r="T447" t="str">
        <f>IFERROR(__xludf.DUMMYFUNCTION("""COMPUTED_VALUE"""),"")</f>
        <v/>
      </c>
      <c r="U447" t="str">
        <f>IFERROR(__xludf.DUMMYFUNCTION("""COMPUTED_VALUE"""),"")</f>
        <v/>
      </c>
      <c r="V447" t="str">
        <f>IFERROR(__xludf.DUMMYFUNCTION("""COMPUTED_VALUE"""),"")</f>
        <v/>
      </c>
      <c r="W447" t="str">
        <f>IFERROR(__xludf.DUMMYFUNCTION("""COMPUTED_VALUE"""),"")</f>
        <v/>
      </c>
      <c r="X447" t="str">
        <f>IFERROR(__xludf.DUMMYFUNCTION("""COMPUTED_VALUE"""),"")</f>
        <v/>
      </c>
      <c r="Y447" t="str">
        <f>IFERROR(__xludf.DUMMYFUNCTION("""COMPUTED_VALUE"""),"")</f>
        <v/>
      </c>
      <c r="Z447" t="str">
        <f>IFERROR(__xludf.DUMMYFUNCTION("""COMPUTED_VALUE"""),"")</f>
        <v/>
      </c>
      <c r="AA447" t="str">
        <f>IFERROR(__xludf.DUMMYFUNCTION("""COMPUTED_VALUE"""),"")</f>
        <v/>
      </c>
      <c r="AB447" t="str">
        <f>IFERROR(__xludf.DUMMYFUNCTION("""COMPUTED_VALUE"""),"")</f>
        <v/>
      </c>
      <c r="AC447" t="str">
        <f>IFERROR(__xludf.DUMMYFUNCTION("""COMPUTED_VALUE"""),"")</f>
        <v/>
      </c>
      <c r="AD447" t="str">
        <f>IFERROR(__xludf.DUMMYFUNCTION("""COMPUTED_VALUE"""),"")</f>
        <v/>
      </c>
      <c r="AE447" t="str">
        <f>IFERROR(__xludf.DUMMYFUNCTION("""COMPUTED_VALUE"""),"")</f>
        <v/>
      </c>
      <c r="AF447" t="str">
        <f>IFERROR(__xludf.DUMMYFUNCTION("""COMPUTED_VALUE"""),"")</f>
        <v/>
      </c>
      <c r="AG447" t="str">
        <f>IFERROR(__xludf.DUMMYFUNCTION("""COMPUTED_VALUE"""),"")</f>
        <v/>
      </c>
    </row>
    <row r="448">
      <c r="A448" t="str">
        <f>IFERROR(__xludf.DUMMYFUNCTION("""COMPUTED_VALUE"""),"")</f>
        <v/>
      </c>
      <c r="B448" t="str">
        <f>IFERROR(__xludf.DUMMYFUNCTION("""COMPUTED_VALUE"""),"")</f>
        <v/>
      </c>
      <c r="C448" t="str">
        <f>IFERROR(__xludf.DUMMYFUNCTION("""COMPUTED_VALUE"""),"")</f>
        <v/>
      </c>
      <c r="D448" t="str">
        <f>IFERROR(__xludf.DUMMYFUNCTION("""COMPUTED_VALUE"""),"")</f>
        <v/>
      </c>
      <c r="E448" t="str">
        <f>IFERROR(__xludf.DUMMYFUNCTION("""COMPUTED_VALUE"""),"")</f>
        <v/>
      </c>
      <c r="F448" t="str">
        <f>IFERROR(__xludf.DUMMYFUNCTION("""COMPUTED_VALUE"""),"")</f>
        <v/>
      </c>
      <c r="G448" t="str">
        <f>IFERROR(__xludf.DUMMYFUNCTION("""COMPUTED_VALUE"""),"")</f>
        <v/>
      </c>
      <c r="H448" t="str">
        <f>IFERROR(__xludf.DUMMYFUNCTION("""COMPUTED_VALUE"""),"")</f>
        <v/>
      </c>
      <c r="I448" t="str">
        <f>IFERROR(__xludf.DUMMYFUNCTION("""COMPUTED_VALUE"""),"")</f>
        <v/>
      </c>
      <c r="J448" t="str">
        <f>IFERROR(__xludf.DUMMYFUNCTION("""COMPUTED_VALUE"""),"")</f>
        <v/>
      </c>
      <c r="K448" t="str">
        <f>IFERROR(__xludf.DUMMYFUNCTION("""COMPUTED_VALUE"""),"")</f>
        <v/>
      </c>
      <c r="L448" s="61" t="str">
        <f>IFERROR(__xludf.DUMMYFUNCTION("""COMPUTED_VALUE"""),"")</f>
        <v/>
      </c>
      <c r="M448" s="61" t="str">
        <f>IFERROR(__xludf.DUMMYFUNCTION("""COMPUTED_VALUE"""),"")</f>
        <v/>
      </c>
      <c r="N448" t="str">
        <f>IFERROR(__xludf.DUMMYFUNCTION("""COMPUTED_VALUE"""),"")</f>
        <v/>
      </c>
      <c r="O448" t="str">
        <f>IFERROR(__xludf.DUMMYFUNCTION("""COMPUTED_VALUE"""),"")</f>
        <v/>
      </c>
      <c r="P448" t="str">
        <f>IFERROR(__xludf.DUMMYFUNCTION("""COMPUTED_VALUE"""),"")</f>
        <v/>
      </c>
      <c r="Q448" t="str">
        <f>IFERROR(__xludf.DUMMYFUNCTION("""COMPUTED_VALUE"""),"")</f>
        <v/>
      </c>
      <c r="R448" t="str">
        <f>IFERROR(__xludf.DUMMYFUNCTION("""COMPUTED_VALUE"""),"")</f>
        <v/>
      </c>
      <c r="S448" t="str">
        <f>IFERROR(__xludf.DUMMYFUNCTION("""COMPUTED_VALUE"""),"")</f>
        <v/>
      </c>
      <c r="T448" t="str">
        <f>IFERROR(__xludf.DUMMYFUNCTION("""COMPUTED_VALUE"""),"")</f>
        <v/>
      </c>
      <c r="U448" t="str">
        <f>IFERROR(__xludf.DUMMYFUNCTION("""COMPUTED_VALUE"""),"")</f>
        <v/>
      </c>
      <c r="V448" t="str">
        <f>IFERROR(__xludf.DUMMYFUNCTION("""COMPUTED_VALUE"""),"")</f>
        <v/>
      </c>
      <c r="W448" t="str">
        <f>IFERROR(__xludf.DUMMYFUNCTION("""COMPUTED_VALUE"""),"")</f>
        <v/>
      </c>
      <c r="X448" t="str">
        <f>IFERROR(__xludf.DUMMYFUNCTION("""COMPUTED_VALUE"""),"")</f>
        <v/>
      </c>
      <c r="Y448" t="str">
        <f>IFERROR(__xludf.DUMMYFUNCTION("""COMPUTED_VALUE"""),"")</f>
        <v/>
      </c>
      <c r="Z448" t="str">
        <f>IFERROR(__xludf.DUMMYFUNCTION("""COMPUTED_VALUE"""),"")</f>
        <v/>
      </c>
      <c r="AA448" t="str">
        <f>IFERROR(__xludf.DUMMYFUNCTION("""COMPUTED_VALUE"""),"")</f>
        <v/>
      </c>
      <c r="AB448" t="str">
        <f>IFERROR(__xludf.DUMMYFUNCTION("""COMPUTED_VALUE"""),"")</f>
        <v/>
      </c>
      <c r="AC448" t="str">
        <f>IFERROR(__xludf.DUMMYFUNCTION("""COMPUTED_VALUE"""),"")</f>
        <v/>
      </c>
      <c r="AD448" t="str">
        <f>IFERROR(__xludf.DUMMYFUNCTION("""COMPUTED_VALUE"""),"")</f>
        <v/>
      </c>
      <c r="AE448" t="str">
        <f>IFERROR(__xludf.DUMMYFUNCTION("""COMPUTED_VALUE"""),"")</f>
        <v/>
      </c>
      <c r="AF448" t="str">
        <f>IFERROR(__xludf.DUMMYFUNCTION("""COMPUTED_VALUE"""),"")</f>
        <v/>
      </c>
      <c r="AG448" t="str">
        <f>IFERROR(__xludf.DUMMYFUNCTION("""COMPUTED_VALUE"""),"")</f>
        <v/>
      </c>
    </row>
    <row r="449">
      <c r="A449" t="str">
        <f>IFERROR(__xludf.DUMMYFUNCTION("""COMPUTED_VALUE"""),"")</f>
        <v/>
      </c>
      <c r="B449" t="str">
        <f>IFERROR(__xludf.DUMMYFUNCTION("""COMPUTED_VALUE"""),"")</f>
        <v/>
      </c>
      <c r="C449" t="str">
        <f>IFERROR(__xludf.DUMMYFUNCTION("""COMPUTED_VALUE"""),"")</f>
        <v/>
      </c>
      <c r="D449" t="str">
        <f>IFERROR(__xludf.DUMMYFUNCTION("""COMPUTED_VALUE"""),"")</f>
        <v/>
      </c>
      <c r="E449" t="str">
        <f>IFERROR(__xludf.DUMMYFUNCTION("""COMPUTED_VALUE"""),"")</f>
        <v/>
      </c>
      <c r="F449" t="str">
        <f>IFERROR(__xludf.DUMMYFUNCTION("""COMPUTED_VALUE"""),"")</f>
        <v/>
      </c>
      <c r="G449" t="str">
        <f>IFERROR(__xludf.DUMMYFUNCTION("""COMPUTED_VALUE"""),"")</f>
        <v/>
      </c>
      <c r="H449" t="str">
        <f>IFERROR(__xludf.DUMMYFUNCTION("""COMPUTED_VALUE"""),"")</f>
        <v/>
      </c>
      <c r="I449" t="str">
        <f>IFERROR(__xludf.DUMMYFUNCTION("""COMPUTED_VALUE"""),"")</f>
        <v/>
      </c>
      <c r="J449" t="str">
        <f>IFERROR(__xludf.DUMMYFUNCTION("""COMPUTED_VALUE"""),"")</f>
        <v/>
      </c>
      <c r="K449" t="str">
        <f>IFERROR(__xludf.DUMMYFUNCTION("""COMPUTED_VALUE"""),"")</f>
        <v/>
      </c>
      <c r="L449" s="61" t="str">
        <f>IFERROR(__xludf.DUMMYFUNCTION("""COMPUTED_VALUE"""),"")</f>
        <v/>
      </c>
      <c r="M449" s="61" t="str">
        <f>IFERROR(__xludf.DUMMYFUNCTION("""COMPUTED_VALUE"""),"")</f>
        <v/>
      </c>
      <c r="N449" t="str">
        <f>IFERROR(__xludf.DUMMYFUNCTION("""COMPUTED_VALUE"""),"")</f>
        <v/>
      </c>
      <c r="O449" t="str">
        <f>IFERROR(__xludf.DUMMYFUNCTION("""COMPUTED_VALUE"""),"")</f>
        <v/>
      </c>
      <c r="P449" t="str">
        <f>IFERROR(__xludf.DUMMYFUNCTION("""COMPUTED_VALUE"""),"")</f>
        <v/>
      </c>
      <c r="Q449" t="str">
        <f>IFERROR(__xludf.DUMMYFUNCTION("""COMPUTED_VALUE"""),"")</f>
        <v/>
      </c>
      <c r="R449" t="str">
        <f>IFERROR(__xludf.DUMMYFUNCTION("""COMPUTED_VALUE"""),"")</f>
        <v/>
      </c>
      <c r="S449" t="str">
        <f>IFERROR(__xludf.DUMMYFUNCTION("""COMPUTED_VALUE"""),"")</f>
        <v/>
      </c>
      <c r="T449" t="str">
        <f>IFERROR(__xludf.DUMMYFUNCTION("""COMPUTED_VALUE"""),"")</f>
        <v/>
      </c>
      <c r="U449" t="str">
        <f>IFERROR(__xludf.DUMMYFUNCTION("""COMPUTED_VALUE"""),"")</f>
        <v/>
      </c>
      <c r="V449" t="str">
        <f>IFERROR(__xludf.DUMMYFUNCTION("""COMPUTED_VALUE"""),"")</f>
        <v/>
      </c>
      <c r="W449" t="str">
        <f>IFERROR(__xludf.DUMMYFUNCTION("""COMPUTED_VALUE"""),"")</f>
        <v/>
      </c>
      <c r="X449" t="str">
        <f>IFERROR(__xludf.DUMMYFUNCTION("""COMPUTED_VALUE"""),"")</f>
        <v/>
      </c>
      <c r="Y449" t="str">
        <f>IFERROR(__xludf.DUMMYFUNCTION("""COMPUTED_VALUE"""),"")</f>
        <v/>
      </c>
      <c r="Z449" t="str">
        <f>IFERROR(__xludf.DUMMYFUNCTION("""COMPUTED_VALUE"""),"")</f>
        <v/>
      </c>
      <c r="AA449" t="str">
        <f>IFERROR(__xludf.DUMMYFUNCTION("""COMPUTED_VALUE"""),"")</f>
        <v/>
      </c>
      <c r="AB449" t="str">
        <f>IFERROR(__xludf.DUMMYFUNCTION("""COMPUTED_VALUE"""),"")</f>
        <v/>
      </c>
      <c r="AC449" t="str">
        <f>IFERROR(__xludf.DUMMYFUNCTION("""COMPUTED_VALUE"""),"")</f>
        <v/>
      </c>
      <c r="AD449" t="str">
        <f>IFERROR(__xludf.DUMMYFUNCTION("""COMPUTED_VALUE"""),"")</f>
        <v/>
      </c>
      <c r="AE449" t="str">
        <f>IFERROR(__xludf.DUMMYFUNCTION("""COMPUTED_VALUE"""),"")</f>
        <v/>
      </c>
      <c r="AF449" t="str">
        <f>IFERROR(__xludf.DUMMYFUNCTION("""COMPUTED_VALUE"""),"")</f>
        <v/>
      </c>
      <c r="AG449" t="str">
        <f>IFERROR(__xludf.DUMMYFUNCTION("""COMPUTED_VALUE"""),"")</f>
        <v/>
      </c>
    </row>
    <row r="450">
      <c r="A450" t="str">
        <f>IFERROR(__xludf.DUMMYFUNCTION("""COMPUTED_VALUE"""),"")</f>
        <v/>
      </c>
      <c r="B450" t="str">
        <f>IFERROR(__xludf.DUMMYFUNCTION("""COMPUTED_VALUE"""),"")</f>
        <v/>
      </c>
      <c r="C450" t="str">
        <f>IFERROR(__xludf.DUMMYFUNCTION("""COMPUTED_VALUE"""),"")</f>
        <v/>
      </c>
      <c r="D450" t="str">
        <f>IFERROR(__xludf.DUMMYFUNCTION("""COMPUTED_VALUE"""),"")</f>
        <v/>
      </c>
      <c r="E450" t="str">
        <f>IFERROR(__xludf.DUMMYFUNCTION("""COMPUTED_VALUE"""),"")</f>
        <v/>
      </c>
      <c r="F450" t="str">
        <f>IFERROR(__xludf.DUMMYFUNCTION("""COMPUTED_VALUE"""),"")</f>
        <v/>
      </c>
      <c r="G450" t="str">
        <f>IFERROR(__xludf.DUMMYFUNCTION("""COMPUTED_VALUE"""),"")</f>
        <v/>
      </c>
      <c r="H450" t="str">
        <f>IFERROR(__xludf.DUMMYFUNCTION("""COMPUTED_VALUE"""),"")</f>
        <v/>
      </c>
      <c r="I450" t="str">
        <f>IFERROR(__xludf.DUMMYFUNCTION("""COMPUTED_VALUE"""),"")</f>
        <v/>
      </c>
      <c r="J450" t="str">
        <f>IFERROR(__xludf.DUMMYFUNCTION("""COMPUTED_VALUE"""),"")</f>
        <v/>
      </c>
      <c r="K450" t="str">
        <f>IFERROR(__xludf.DUMMYFUNCTION("""COMPUTED_VALUE"""),"")</f>
        <v/>
      </c>
      <c r="L450" s="61" t="str">
        <f>IFERROR(__xludf.DUMMYFUNCTION("""COMPUTED_VALUE"""),"")</f>
        <v/>
      </c>
      <c r="M450" s="61" t="str">
        <f>IFERROR(__xludf.DUMMYFUNCTION("""COMPUTED_VALUE"""),"")</f>
        <v/>
      </c>
      <c r="N450" t="str">
        <f>IFERROR(__xludf.DUMMYFUNCTION("""COMPUTED_VALUE"""),"")</f>
        <v/>
      </c>
      <c r="O450" t="str">
        <f>IFERROR(__xludf.DUMMYFUNCTION("""COMPUTED_VALUE"""),"")</f>
        <v/>
      </c>
      <c r="P450" t="str">
        <f>IFERROR(__xludf.DUMMYFUNCTION("""COMPUTED_VALUE"""),"")</f>
        <v/>
      </c>
      <c r="Q450" t="str">
        <f>IFERROR(__xludf.DUMMYFUNCTION("""COMPUTED_VALUE"""),"")</f>
        <v/>
      </c>
      <c r="R450" t="str">
        <f>IFERROR(__xludf.DUMMYFUNCTION("""COMPUTED_VALUE"""),"")</f>
        <v/>
      </c>
      <c r="S450" t="str">
        <f>IFERROR(__xludf.DUMMYFUNCTION("""COMPUTED_VALUE"""),"")</f>
        <v/>
      </c>
      <c r="T450" t="str">
        <f>IFERROR(__xludf.DUMMYFUNCTION("""COMPUTED_VALUE"""),"")</f>
        <v/>
      </c>
      <c r="U450" t="str">
        <f>IFERROR(__xludf.DUMMYFUNCTION("""COMPUTED_VALUE"""),"")</f>
        <v/>
      </c>
      <c r="V450" t="str">
        <f>IFERROR(__xludf.DUMMYFUNCTION("""COMPUTED_VALUE"""),"")</f>
        <v/>
      </c>
      <c r="W450" t="str">
        <f>IFERROR(__xludf.DUMMYFUNCTION("""COMPUTED_VALUE"""),"")</f>
        <v/>
      </c>
      <c r="X450" t="str">
        <f>IFERROR(__xludf.DUMMYFUNCTION("""COMPUTED_VALUE"""),"")</f>
        <v/>
      </c>
      <c r="Y450" t="str">
        <f>IFERROR(__xludf.DUMMYFUNCTION("""COMPUTED_VALUE"""),"")</f>
        <v/>
      </c>
      <c r="Z450" t="str">
        <f>IFERROR(__xludf.DUMMYFUNCTION("""COMPUTED_VALUE"""),"")</f>
        <v/>
      </c>
      <c r="AA450" t="str">
        <f>IFERROR(__xludf.DUMMYFUNCTION("""COMPUTED_VALUE"""),"")</f>
        <v/>
      </c>
      <c r="AB450" t="str">
        <f>IFERROR(__xludf.DUMMYFUNCTION("""COMPUTED_VALUE"""),"")</f>
        <v/>
      </c>
      <c r="AC450" t="str">
        <f>IFERROR(__xludf.DUMMYFUNCTION("""COMPUTED_VALUE"""),"")</f>
        <v/>
      </c>
      <c r="AD450" t="str">
        <f>IFERROR(__xludf.DUMMYFUNCTION("""COMPUTED_VALUE"""),"")</f>
        <v/>
      </c>
      <c r="AE450" t="str">
        <f>IFERROR(__xludf.DUMMYFUNCTION("""COMPUTED_VALUE"""),"")</f>
        <v/>
      </c>
      <c r="AF450" t="str">
        <f>IFERROR(__xludf.DUMMYFUNCTION("""COMPUTED_VALUE"""),"")</f>
        <v/>
      </c>
      <c r="AG450" t="str">
        <f>IFERROR(__xludf.DUMMYFUNCTION("""COMPUTED_VALUE"""),"")</f>
        <v/>
      </c>
    </row>
    <row r="451">
      <c r="A451" t="str">
        <f>IFERROR(__xludf.DUMMYFUNCTION("""COMPUTED_VALUE"""),"")</f>
        <v/>
      </c>
      <c r="B451" t="str">
        <f>IFERROR(__xludf.DUMMYFUNCTION("""COMPUTED_VALUE"""),"")</f>
        <v/>
      </c>
      <c r="C451" t="str">
        <f>IFERROR(__xludf.DUMMYFUNCTION("""COMPUTED_VALUE"""),"")</f>
        <v/>
      </c>
      <c r="D451" t="str">
        <f>IFERROR(__xludf.DUMMYFUNCTION("""COMPUTED_VALUE"""),"")</f>
        <v/>
      </c>
      <c r="E451" t="str">
        <f>IFERROR(__xludf.DUMMYFUNCTION("""COMPUTED_VALUE"""),"")</f>
        <v/>
      </c>
      <c r="F451" t="str">
        <f>IFERROR(__xludf.DUMMYFUNCTION("""COMPUTED_VALUE"""),"")</f>
        <v/>
      </c>
      <c r="G451" t="str">
        <f>IFERROR(__xludf.DUMMYFUNCTION("""COMPUTED_VALUE"""),"")</f>
        <v/>
      </c>
      <c r="H451" t="str">
        <f>IFERROR(__xludf.DUMMYFUNCTION("""COMPUTED_VALUE"""),"")</f>
        <v/>
      </c>
      <c r="I451" t="str">
        <f>IFERROR(__xludf.DUMMYFUNCTION("""COMPUTED_VALUE"""),"")</f>
        <v/>
      </c>
      <c r="J451" t="str">
        <f>IFERROR(__xludf.DUMMYFUNCTION("""COMPUTED_VALUE"""),"")</f>
        <v/>
      </c>
      <c r="K451" t="str">
        <f>IFERROR(__xludf.DUMMYFUNCTION("""COMPUTED_VALUE"""),"")</f>
        <v/>
      </c>
      <c r="L451" s="61" t="str">
        <f>IFERROR(__xludf.DUMMYFUNCTION("""COMPUTED_VALUE"""),"")</f>
        <v/>
      </c>
      <c r="M451" s="61" t="str">
        <f>IFERROR(__xludf.DUMMYFUNCTION("""COMPUTED_VALUE"""),"")</f>
        <v/>
      </c>
      <c r="N451" t="str">
        <f>IFERROR(__xludf.DUMMYFUNCTION("""COMPUTED_VALUE"""),"")</f>
        <v/>
      </c>
      <c r="O451" t="str">
        <f>IFERROR(__xludf.DUMMYFUNCTION("""COMPUTED_VALUE"""),"")</f>
        <v/>
      </c>
      <c r="P451" t="str">
        <f>IFERROR(__xludf.DUMMYFUNCTION("""COMPUTED_VALUE"""),"")</f>
        <v/>
      </c>
      <c r="Q451" t="str">
        <f>IFERROR(__xludf.DUMMYFUNCTION("""COMPUTED_VALUE"""),"")</f>
        <v/>
      </c>
      <c r="R451" t="str">
        <f>IFERROR(__xludf.DUMMYFUNCTION("""COMPUTED_VALUE"""),"")</f>
        <v/>
      </c>
      <c r="S451" t="str">
        <f>IFERROR(__xludf.DUMMYFUNCTION("""COMPUTED_VALUE"""),"")</f>
        <v/>
      </c>
      <c r="T451" t="str">
        <f>IFERROR(__xludf.DUMMYFUNCTION("""COMPUTED_VALUE"""),"")</f>
        <v/>
      </c>
      <c r="U451" t="str">
        <f>IFERROR(__xludf.DUMMYFUNCTION("""COMPUTED_VALUE"""),"")</f>
        <v/>
      </c>
      <c r="V451" t="str">
        <f>IFERROR(__xludf.DUMMYFUNCTION("""COMPUTED_VALUE"""),"")</f>
        <v/>
      </c>
      <c r="W451" t="str">
        <f>IFERROR(__xludf.DUMMYFUNCTION("""COMPUTED_VALUE"""),"")</f>
        <v/>
      </c>
      <c r="X451" t="str">
        <f>IFERROR(__xludf.DUMMYFUNCTION("""COMPUTED_VALUE"""),"")</f>
        <v/>
      </c>
      <c r="Y451" t="str">
        <f>IFERROR(__xludf.DUMMYFUNCTION("""COMPUTED_VALUE"""),"")</f>
        <v/>
      </c>
      <c r="Z451" t="str">
        <f>IFERROR(__xludf.DUMMYFUNCTION("""COMPUTED_VALUE"""),"")</f>
        <v/>
      </c>
      <c r="AA451" t="str">
        <f>IFERROR(__xludf.DUMMYFUNCTION("""COMPUTED_VALUE"""),"")</f>
        <v/>
      </c>
      <c r="AB451" t="str">
        <f>IFERROR(__xludf.DUMMYFUNCTION("""COMPUTED_VALUE"""),"")</f>
        <v/>
      </c>
      <c r="AC451" t="str">
        <f>IFERROR(__xludf.DUMMYFUNCTION("""COMPUTED_VALUE"""),"")</f>
        <v/>
      </c>
      <c r="AD451" t="str">
        <f>IFERROR(__xludf.DUMMYFUNCTION("""COMPUTED_VALUE"""),"")</f>
        <v/>
      </c>
      <c r="AE451" t="str">
        <f>IFERROR(__xludf.DUMMYFUNCTION("""COMPUTED_VALUE"""),"")</f>
        <v/>
      </c>
      <c r="AF451" t="str">
        <f>IFERROR(__xludf.DUMMYFUNCTION("""COMPUTED_VALUE"""),"")</f>
        <v/>
      </c>
      <c r="AG451" t="str">
        <f>IFERROR(__xludf.DUMMYFUNCTION("""COMPUTED_VALUE"""),"")</f>
        <v/>
      </c>
    </row>
    <row r="452">
      <c r="A452" t="str">
        <f>IFERROR(__xludf.DUMMYFUNCTION("""COMPUTED_VALUE"""),"")</f>
        <v/>
      </c>
      <c r="B452" t="str">
        <f>IFERROR(__xludf.DUMMYFUNCTION("""COMPUTED_VALUE"""),"")</f>
        <v/>
      </c>
      <c r="C452" t="str">
        <f>IFERROR(__xludf.DUMMYFUNCTION("""COMPUTED_VALUE"""),"")</f>
        <v/>
      </c>
      <c r="D452" t="str">
        <f>IFERROR(__xludf.DUMMYFUNCTION("""COMPUTED_VALUE"""),"")</f>
        <v/>
      </c>
      <c r="E452" t="str">
        <f>IFERROR(__xludf.DUMMYFUNCTION("""COMPUTED_VALUE"""),"")</f>
        <v/>
      </c>
      <c r="F452" t="str">
        <f>IFERROR(__xludf.DUMMYFUNCTION("""COMPUTED_VALUE"""),"")</f>
        <v/>
      </c>
      <c r="G452" t="str">
        <f>IFERROR(__xludf.DUMMYFUNCTION("""COMPUTED_VALUE"""),"")</f>
        <v/>
      </c>
      <c r="H452" t="str">
        <f>IFERROR(__xludf.DUMMYFUNCTION("""COMPUTED_VALUE"""),"")</f>
        <v/>
      </c>
      <c r="I452" t="str">
        <f>IFERROR(__xludf.DUMMYFUNCTION("""COMPUTED_VALUE"""),"")</f>
        <v/>
      </c>
      <c r="J452" t="str">
        <f>IFERROR(__xludf.DUMMYFUNCTION("""COMPUTED_VALUE"""),"")</f>
        <v/>
      </c>
      <c r="K452" t="str">
        <f>IFERROR(__xludf.DUMMYFUNCTION("""COMPUTED_VALUE"""),"")</f>
        <v/>
      </c>
      <c r="L452" s="61" t="str">
        <f>IFERROR(__xludf.DUMMYFUNCTION("""COMPUTED_VALUE"""),"")</f>
        <v/>
      </c>
      <c r="M452" s="61" t="str">
        <f>IFERROR(__xludf.DUMMYFUNCTION("""COMPUTED_VALUE"""),"")</f>
        <v/>
      </c>
      <c r="N452" t="str">
        <f>IFERROR(__xludf.DUMMYFUNCTION("""COMPUTED_VALUE"""),"")</f>
        <v/>
      </c>
      <c r="O452" t="str">
        <f>IFERROR(__xludf.DUMMYFUNCTION("""COMPUTED_VALUE"""),"")</f>
        <v/>
      </c>
      <c r="P452" t="str">
        <f>IFERROR(__xludf.DUMMYFUNCTION("""COMPUTED_VALUE"""),"")</f>
        <v/>
      </c>
      <c r="Q452" t="str">
        <f>IFERROR(__xludf.DUMMYFUNCTION("""COMPUTED_VALUE"""),"")</f>
        <v/>
      </c>
      <c r="R452" t="str">
        <f>IFERROR(__xludf.DUMMYFUNCTION("""COMPUTED_VALUE"""),"")</f>
        <v/>
      </c>
      <c r="S452" t="str">
        <f>IFERROR(__xludf.DUMMYFUNCTION("""COMPUTED_VALUE"""),"")</f>
        <v/>
      </c>
      <c r="T452" t="str">
        <f>IFERROR(__xludf.DUMMYFUNCTION("""COMPUTED_VALUE"""),"")</f>
        <v/>
      </c>
      <c r="U452" t="str">
        <f>IFERROR(__xludf.DUMMYFUNCTION("""COMPUTED_VALUE"""),"")</f>
        <v/>
      </c>
      <c r="V452" t="str">
        <f>IFERROR(__xludf.DUMMYFUNCTION("""COMPUTED_VALUE"""),"")</f>
        <v/>
      </c>
      <c r="W452" t="str">
        <f>IFERROR(__xludf.DUMMYFUNCTION("""COMPUTED_VALUE"""),"")</f>
        <v/>
      </c>
      <c r="X452" t="str">
        <f>IFERROR(__xludf.DUMMYFUNCTION("""COMPUTED_VALUE"""),"")</f>
        <v/>
      </c>
      <c r="Y452" t="str">
        <f>IFERROR(__xludf.DUMMYFUNCTION("""COMPUTED_VALUE"""),"")</f>
        <v/>
      </c>
      <c r="Z452" t="str">
        <f>IFERROR(__xludf.DUMMYFUNCTION("""COMPUTED_VALUE"""),"")</f>
        <v/>
      </c>
      <c r="AA452" t="str">
        <f>IFERROR(__xludf.DUMMYFUNCTION("""COMPUTED_VALUE"""),"")</f>
        <v/>
      </c>
      <c r="AB452" t="str">
        <f>IFERROR(__xludf.DUMMYFUNCTION("""COMPUTED_VALUE"""),"")</f>
        <v/>
      </c>
      <c r="AC452" t="str">
        <f>IFERROR(__xludf.DUMMYFUNCTION("""COMPUTED_VALUE"""),"")</f>
        <v/>
      </c>
      <c r="AD452" t="str">
        <f>IFERROR(__xludf.DUMMYFUNCTION("""COMPUTED_VALUE"""),"")</f>
        <v/>
      </c>
      <c r="AE452" t="str">
        <f>IFERROR(__xludf.DUMMYFUNCTION("""COMPUTED_VALUE"""),"")</f>
        <v/>
      </c>
      <c r="AF452" t="str">
        <f>IFERROR(__xludf.DUMMYFUNCTION("""COMPUTED_VALUE"""),"")</f>
        <v/>
      </c>
      <c r="AG452" t="str">
        <f>IFERROR(__xludf.DUMMYFUNCTION("""COMPUTED_VALUE"""),"")</f>
        <v/>
      </c>
    </row>
    <row r="453">
      <c r="A453" t="str">
        <f>IFERROR(__xludf.DUMMYFUNCTION("""COMPUTED_VALUE"""),"")</f>
        <v/>
      </c>
      <c r="B453" t="str">
        <f>IFERROR(__xludf.DUMMYFUNCTION("""COMPUTED_VALUE"""),"")</f>
        <v/>
      </c>
      <c r="C453" t="str">
        <f>IFERROR(__xludf.DUMMYFUNCTION("""COMPUTED_VALUE"""),"")</f>
        <v/>
      </c>
      <c r="D453" t="str">
        <f>IFERROR(__xludf.DUMMYFUNCTION("""COMPUTED_VALUE"""),"")</f>
        <v/>
      </c>
      <c r="E453" t="str">
        <f>IFERROR(__xludf.DUMMYFUNCTION("""COMPUTED_VALUE"""),"")</f>
        <v/>
      </c>
      <c r="F453" t="str">
        <f>IFERROR(__xludf.DUMMYFUNCTION("""COMPUTED_VALUE"""),"")</f>
        <v/>
      </c>
      <c r="G453" t="str">
        <f>IFERROR(__xludf.DUMMYFUNCTION("""COMPUTED_VALUE"""),"")</f>
        <v/>
      </c>
      <c r="H453" t="str">
        <f>IFERROR(__xludf.DUMMYFUNCTION("""COMPUTED_VALUE"""),"")</f>
        <v/>
      </c>
      <c r="I453" t="str">
        <f>IFERROR(__xludf.DUMMYFUNCTION("""COMPUTED_VALUE"""),"")</f>
        <v/>
      </c>
      <c r="J453" t="str">
        <f>IFERROR(__xludf.DUMMYFUNCTION("""COMPUTED_VALUE"""),"")</f>
        <v/>
      </c>
      <c r="K453" t="str">
        <f>IFERROR(__xludf.DUMMYFUNCTION("""COMPUTED_VALUE"""),"")</f>
        <v/>
      </c>
      <c r="L453" s="61" t="str">
        <f>IFERROR(__xludf.DUMMYFUNCTION("""COMPUTED_VALUE"""),"")</f>
        <v/>
      </c>
      <c r="M453" s="61" t="str">
        <f>IFERROR(__xludf.DUMMYFUNCTION("""COMPUTED_VALUE"""),"")</f>
        <v/>
      </c>
      <c r="N453" t="str">
        <f>IFERROR(__xludf.DUMMYFUNCTION("""COMPUTED_VALUE"""),"")</f>
        <v/>
      </c>
      <c r="O453" t="str">
        <f>IFERROR(__xludf.DUMMYFUNCTION("""COMPUTED_VALUE"""),"")</f>
        <v/>
      </c>
      <c r="P453" t="str">
        <f>IFERROR(__xludf.DUMMYFUNCTION("""COMPUTED_VALUE"""),"")</f>
        <v/>
      </c>
      <c r="Q453" t="str">
        <f>IFERROR(__xludf.DUMMYFUNCTION("""COMPUTED_VALUE"""),"")</f>
        <v/>
      </c>
      <c r="R453" t="str">
        <f>IFERROR(__xludf.DUMMYFUNCTION("""COMPUTED_VALUE"""),"")</f>
        <v/>
      </c>
      <c r="S453" t="str">
        <f>IFERROR(__xludf.DUMMYFUNCTION("""COMPUTED_VALUE"""),"")</f>
        <v/>
      </c>
      <c r="T453" t="str">
        <f>IFERROR(__xludf.DUMMYFUNCTION("""COMPUTED_VALUE"""),"")</f>
        <v/>
      </c>
      <c r="U453" t="str">
        <f>IFERROR(__xludf.DUMMYFUNCTION("""COMPUTED_VALUE"""),"")</f>
        <v/>
      </c>
      <c r="V453" t="str">
        <f>IFERROR(__xludf.DUMMYFUNCTION("""COMPUTED_VALUE"""),"")</f>
        <v/>
      </c>
      <c r="W453" t="str">
        <f>IFERROR(__xludf.DUMMYFUNCTION("""COMPUTED_VALUE"""),"")</f>
        <v/>
      </c>
      <c r="X453" t="str">
        <f>IFERROR(__xludf.DUMMYFUNCTION("""COMPUTED_VALUE"""),"")</f>
        <v/>
      </c>
      <c r="Y453" t="str">
        <f>IFERROR(__xludf.DUMMYFUNCTION("""COMPUTED_VALUE"""),"")</f>
        <v/>
      </c>
      <c r="Z453" t="str">
        <f>IFERROR(__xludf.DUMMYFUNCTION("""COMPUTED_VALUE"""),"")</f>
        <v/>
      </c>
      <c r="AA453" t="str">
        <f>IFERROR(__xludf.DUMMYFUNCTION("""COMPUTED_VALUE"""),"")</f>
        <v/>
      </c>
      <c r="AB453" t="str">
        <f>IFERROR(__xludf.DUMMYFUNCTION("""COMPUTED_VALUE"""),"")</f>
        <v/>
      </c>
      <c r="AC453" t="str">
        <f>IFERROR(__xludf.DUMMYFUNCTION("""COMPUTED_VALUE"""),"")</f>
        <v/>
      </c>
      <c r="AD453" t="str">
        <f>IFERROR(__xludf.DUMMYFUNCTION("""COMPUTED_VALUE"""),"")</f>
        <v/>
      </c>
      <c r="AE453" t="str">
        <f>IFERROR(__xludf.DUMMYFUNCTION("""COMPUTED_VALUE"""),"")</f>
        <v/>
      </c>
      <c r="AF453" t="str">
        <f>IFERROR(__xludf.DUMMYFUNCTION("""COMPUTED_VALUE"""),"")</f>
        <v/>
      </c>
      <c r="AG453" t="str">
        <f>IFERROR(__xludf.DUMMYFUNCTION("""COMPUTED_VALUE"""),"")</f>
        <v/>
      </c>
    </row>
    <row r="454">
      <c r="A454" t="str">
        <f>IFERROR(__xludf.DUMMYFUNCTION("""COMPUTED_VALUE"""),"")</f>
        <v/>
      </c>
      <c r="B454" t="str">
        <f>IFERROR(__xludf.DUMMYFUNCTION("""COMPUTED_VALUE"""),"")</f>
        <v/>
      </c>
      <c r="C454" t="str">
        <f>IFERROR(__xludf.DUMMYFUNCTION("""COMPUTED_VALUE"""),"")</f>
        <v/>
      </c>
      <c r="D454" t="str">
        <f>IFERROR(__xludf.DUMMYFUNCTION("""COMPUTED_VALUE"""),"")</f>
        <v/>
      </c>
      <c r="E454" t="str">
        <f>IFERROR(__xludf.DUMMYFUNCTION("""COMPUTED_VALUE"""),"")</f>
        <v/>
      </c>
      <c r="F454" t="str">
        <f>IFERROR(__xludf.DUMMYFUNCTION("""COMPUTED_VALUE"""),"")</f>
        <v/>
      </c>
      <c r="G454" t="str">
        <f>IFERROR(__xludf.DUMMYFUNCTION("""COMPUTED_VALUE"""),"")</f>
        <v/>
      </c>
      <c r="H454" t="str">
        <f>IFERROR(__xludf.DUMMYFUNCTION("""COMPUTED_VALUE"""),"")</f>
        <v/>
      </c>
      <c r="I454" t="str">
        <f>IFERROR(__xludf.DUMMYFUNCTION("""COMPUTED_VALUE"""),"")</f>
        <v/>
      </c>
      <c r="J454" t="str">
        <f>IFERROR(__xludf.DUMMYFUNCTION("""COMPUTED_VALUE"""),"")</f>
        <v/>
      </c>
      <c r="K454" t="str">
        <f>IFERROR(__xludf.DUMMYFUNCTION("""COMPUTED_VALUE"""),"")</f>
        <v/>
      </c>
      <c r="L454" s="61" t="str">
        <f>IFERROR(__xludf.DUMMYFUNCTION("""COMPUTED_VALUE"""),"")</f>
        <v/>
      </c>
      <c r="M454" s="61" t="str">
        <f>IFERROR(__xludf.DUMMYFUNCTION("""COMPUTED_VALUE"""),"")</f>
        <v/>
      </c>
      <c r="N454" t="str">
        <f>IFERROR(__xludf.DUMMYFUNCTION("""COMPUTED_VALUE"""),"")</f>
        <v/>
      </c>
      <c r="O454" t="str">
        <f>IFERROR(__xludf.DUMMYFUNCTION("""COMPUTED_VALUE"""),"")</f>
        <v/>
      </c>
      <c r="P454" t="str">
        <f>IFERROR(__xludf.DUMMYFUNCTION("""COMPUTED_VALUE"""),"")</f>
        <v/>
      </c>
      <c r="Q454" t="str">
        <f>IFERROR(__xludf.DUMMYFUNCTION("""COMPUTED_VALUE"""),"")</f>
        <v/>
      </c>
      <c r="R454" t="str">
        <f>IFERROR(__xludf.DUMMYFUNCTION("""COMPUTED_VALUE"""),"")</f>
        <v/>
      </c>
      <c r="S454" t="str">
        <f>IFERROR(__xludf.DUMMYFUNCTION("""COMPUTED_VALUE"""),"")</f>
        <v/>
      </c>
      <c r="T454" t="str">
        <f>IFERROR(__xludf.DUMMYFUNCTION("""COMPUTED_VALUE"""),"")</f>
        <v/>
      </c>
      <c r="U454" t="str">
        <f>IFERROR(__xludf.DUMMYFUNCTION("""COMPUTED_VALUE"""),"")</f>
        <v/>
      </c>
      <c r="V454" t="str">
        <f>IFERROR(__xludf.DUMMYFUNCTION("""COMPUTED_VALUE"""),"")</f>
        <v/>
      </c>
      <c r="W454" t="str">
        <f>IFERROR(__xludf.DUMMYFUNCTION("""COMPUTED_VALUE"""),"")</f>
        <v/>
      </c>
      <c r="X454" t="str">
        <f>IFERROR(__xludf.DUMMYFUNCTION("""COMPUTED_VALUE"""),"")</f>
        <v/>
      </c>
      <c r="Y454" t="str">
        <f>IFERROR(__xludf.DUMMYFUNCTION("""COMPUTED_VALUE"""),"")</f>
        <v/>
      </c>
      <c r="Z454" t="str">
        <f>IFERROR(__xludf.DUMMYFUNCTION("""COMPUTED_VALUE"""),"")</f>
        <v/>
      </c>
      <c r="AA454" t="str">
        <f>IFERROR(__xludf.DUMMYFUNCTION("""COMPUTED_VALUE"""),"")</f>
        <v/>
      </c>
      <c r="AB454" t="str">
        <f>IFERROR(__xludf.DUMMYFUNCTION("""COMPUTED_VALUE"""),"")</f>
        <v/>
      </c>
      <c r="AC454" t="str">
        <f>IFERROR(__xludf.DUMMYFUNCTION("""COMPUTED_VALUE"""),"")</f>
        <v/>
      </c>
      <c r="AD454" t="str">
        <f>IFERROR(__xludf.DUMMYFUNCTION("""COMPUTED_VALUE"""),"")</f>
        <v/>
      </c>
      <c r="AE454" t="str">
        <f>IFERROR(__xludf.DUMMYFUNCTION("""COMPUTED_VALUE"""),"")</f>
        <v/>
      </c>
      <c r="AF454" t="str">
        <f>IFERROR(__xludf.DUMMYFUNCTION("""COMPUTED_VALUE"""),"")</f>
        <v/>
      </c>
      <c r="AG454" t="str">
        <f>IFERROR(__xludf.DUMMYFUNCTION("""COMPUTED_VALUE"""),"")</f>
        <v/>
      </c>
    </row>
    <row r="455">
      <c r="A455" t="str">
        <f>IFERROR(__xludf.DUMMYFUNCTION("""COMPUTED_VALUE"""),"")</f>
        <v/>
      </c>
      <c r="B455" t="str">
        <f>IFERROR(__xludf.DUMMYFUNCTION("""COMPUTED_VALUE"""),"")</f>
        <v/>
      </c>
      <c r="C455" t="str">
        <f>IFERROR(__xludf.DUMMYFUNCTION("""COMPUTED_VALUE"""),"")</f>
        <v/>
      </c>
      <c r="D455" t="str">
        <f>IFERROR(__xludf.DUMMYFUNCTION("""COMPUTED_VALUE"""),"")</f>
        <v/>
      </c>
      <c r="E455" t="str">
        <f>IFERROR(__xludf.DUMMYFUNCTION("""COMPUTED_VALUE"""),"")</f>
        <v/>
      </c>
      <c r="F455" t="str">
        <f>IFERROR(__xludf.DUMMYFUNCTION("""COMPUTED_VALUE"""),"")</f>
        <v/>
      </c>
      <c r="G455" t="str">
        <f>IFERROR(__xludf.DUMMYFUNCTION("""COMPUTED_VALUE"""),"")</f>
        <v/>
      </c>
      <c r="H455" t="str">
        <f>IFERROR(__xludf.DUMMYFUNCTION("""COMPUTED_VALUE"""),"")</f>
        <v/>
      </c>
      <c r="I455" t="str">
        <f>IFERROR(__xludf.DUMMYFUNCTION("""COMPUTED_VALUE"""),"")</f>
        <v/>
      </c>
      <c r="J455" t="str">
        <f>IFERROR(__xludf.DUMMYFUNCTION("""COMPUTED_VALUE"""),"")</f>
        <v/>
      </c>
      <c r="K455" t="str">
        <f>IFERROR(__xludf.DUMMYFUNCTION("""COMPUTED_VALUE"""),"")</f>
        <v/>
      </c>
      <c r="L455" s="61" t="str">
        <f>IFERROR(__xludf.DUMMYFUNCTION("""COMPUTED_VALUE"""),"")</f>
        <v/>
      </c>
      <c r="M455" s="61" t="str">
        <f>IFERROR(__xludf.DUMMYFUNCTION("""COMPUTED_VALUE"""),"")</f>
        <v/>
      </c>
      <c r="N455" t="str">
        <f>IFERROR(__xludf.DUMMYFUNCTION("""COMPUTED_VALUE"""),"")</f>
        <v/>
      </c>
      <c r="O455" t="str">
        <f>IFERROR(__xludf.DUMMYFUNCTION("""COMPUTED_VALUE"""),"")</f>
        <v/>
      </c>
      <c r="P455" t="str">
        <f>IFERROR(__xludf.DUMMYFUNCTION("""COMPUTED_VALUE"""),"")</f>
        <v/>
      </c>
      <c r="Q455" t="str">
        <f>IFERROR(__xludf.DUMMYFUNCTION("""COMPUTED_VALUE"""),"")</f>
        <v/>
      </c>
      <c r="R455" t="str">
        <f>IFERROR(__xludf.DUMMYFUNCTION("""COMPUTED_VALUE"""),"")</f>
        <v/>
      </c>
      <c r="S455" t="str">
        <f>IFERROR(__xludf.DUMMYFUNCTION("""COMPUTED_VALUE"""),"")</f>
        <v/>
      </c>
      <c r="T455" t="str">
        <f>IFERROR(__xludf.DUMMYFUNCTION("""COMPUTED_VALUE"""),"")</f>
        <v/>
      </c>
      <c r="U455" t="str">
        <f>IFERROR(__xludf.DUMMYFUNCTION("""COMPUTED_VALUE"""),"")</f>
        <v/>
      </c>
      <c r="V455" t="str">
        <f>IFERROR(__xludf.DUMMYFUNCTION("""COMPUTED_VALUE"""),"")</f>
        <v/>
      </c>
      <c r="W455" t="str">
        <f>IFERROR(__xludf.DUMMYFUNCTION("""COMPUTED_VALUE"""),"")</f>
        <v/>
      </c>
      <c r="X455" t="str">
        <f>IFERROR(__xludf.DUMMYFUNCTION("""COMPUTED_VALUE"""),"")</f>
        <v/>
      </c>
      <c r="Y455" t="str">
        <f>IFERROR(__xludf.DUMMYFUNCTION("""COMPUTED_VALUE"""),"")</f>
        <v/>
      </c>
      <c r="Z455" t="str">
        <f>IFERROR(__xludf.DUMMYFUNCTION("""COMPUTED_VALUE"""),"")</f>
        <v/>
      </c>
      <c r="AA455" t="str">
        <f>IFERROR(__xludf.DUMMYFUNCTION("""COMPUTED_VALUE"""),"")</f>
        <v/>
      </c>
      <c r="AB455" t="str">
        <f>IFERROR(__xludf.DUMMYFUNCTION("""COMPUTED_VALUE"""),"")</f>
        <v/>
      </c>
      <c r="AC455" t="str">
        <f>IFERROR(__xludf.DUMMYFUNCTION("""COMPUTED_VALUE"""),"")</f>
        <v/>
      </c>
      <c r="AD455" t="str">
        <f>IFERROR(__xludf.DUMMYFUNCTION("""COMPUTED_VALUE"""),"")</f>
        <v/>
      </c>
      <c r="AE455" t="str">
        <f>IFERROR(__xludf.DUMMYFUNCTION("""COMPUTED_VALUE"""),"")</f>
        <v/>
      </c>
      <c r="AF455" t="str">
        <f>IFERROR(__xludf.DUMMYFUNCTION("""COMPUTED_VALUE"""),"")</f>
        <v/>
      </c>
      <c r="AG455" t="str">
        <f>IFERROR(__xludf.DUMMYFUNCTION("""COMPUTED_VALUE"""),"")</f>
        <v/>
      </c>
    </row>
    <row r="456">
      <c r="A456" t="str">
        <f>IFERROR(__xludf.DUMMYFUNCTION("""COMPUTED_VALUE"""),"")</f>
        <v/>
      </c>
      <c r="B456" t="str">
        <f>IFERROR(__xludf.DUMMYFUNCTION("""COMPUTED_VALUE"""),"")</f>
        <v/>
      </c>
      <c r="C456" t="str">
        <f>IFERROR(__xludf.DUMMYFUNCTION("""COMPUTED_VALUE"""),"")</f>
        <v/>
      </c>
      <c r="D456" t="str">
        <f>IFERROR(__xludf.DUMMYFUNCTION("""COMPUTED_VALUE"""),"")</f>
        <v/>
      </c>
      <c r="E456" t="str">
        <f>IFERROR(__xludf.DUMMYFUNCTION("""COMPUTED_VALUE"""),"")</f>
        <v/>
      </c>
      <c r="F456" t="str">
        <f>IFERROR(__xludf.DUMMYFUNCTION("""COMPUTED_VALUE"""),"")</f>
        <v/>
      </c>
      <c r="G456" t="str">
        <f>IFERROR(__xludf.DUMMYFUNCTION("""COMPUTED_VALUE"""),"")</f>
        <v/>
      </c>
      <c r="H456" t="str">
        <f>IFERROR(__xludf.DUMMYFUNCTION("""COMPUTED_VALUE"""),"")</f>
        <v/>
      </c>
      <c r="I456" t="str">
        <f>IFERROR(__xludf.DUMMYFUNCTION("""COMPUTED_VALUE"""),"")</f>
        <v/>
      </c>
      <c r="J456" t="str">
        <f>IFERROR(__xludf.DUMMYFUNCTION("""COMPUTED_VALUE"""),"")</f>
        <v/>
      </c>
      <c r="K456" t="str">
        <f>IFERROR(__xludf.DUMMYFUNCTION("""COMPUTED_VALUE"""),"")</f>
        <v/>
      </c>
      <c r="L456" s="61" t="str">
        <f>IFERROR(__xludf.DUMMYFUNCTION("""COMPUTED_VALUE"""),"")</f>
        <v/>
      </c>
      <c r="M456" s="61" t="str">
        <f>IFERROR(__xludf.DUMMYFUNCTION("""COMPUTED_VALUE"""),"")</f>
        <v/>
      </c>
      <c r="N456" t="str">
        <f>IFERROR(__xludf.DUMMYFUNCTION("""COMPUTED_VALUE"""),"")</f>
        <v/>
      </c>
      <c r="O456" t="str">
        <f>IFERROR(__xludf.DUMMYFUNCTION("""COMPUTED_VALUE"""),"")</f>
        <v/>
      </c>
      <c r="P456" t="str">
        <f>IFERROR(__xludf.DUMMYFUNCTION("""COMPUTED_VALUE"""),"")</f>
        <v/>
      </c>
      <c r="Q456" t="str">
        <f>IFERROR(__xludf.DUMMYFUNCTION("""COMPUTED_VALUE"""),"")</f>
        <v/>
      </c>
      <c r="R456" t="str">
        <f>IFERROR(__xludf.DUMMYFUNCTION("""COMPUTED_VALUE"""),"")</f>
        <v/>
      </c>
      <c r="S456" t="str">
        <f>IFERROR(__xludf.DUMMYFUNCTION("""COMPUTED_VALUE"""),"")</f>
        <v/>
      </c>
      <c r="T456" t="str">
        <f>IFERROR(__xludf.DUMMYFUNCTION("""COMPUTED_VALUE"""),"")</f>
        <v/>
      </c>
      <c r="U456" t="str">
        <f>IFERROR(__xludf.DUMMYFUNCTION("""COMPUTED_VALUE"""),"")</f>
        <v/>
      </c>
      <c r="V456" t="str">
        <f>IFERROR(__xludf.DUMMYFUNCTION("""COMPUTED_VALUE"""),"")</f>
        <v/>
      </c>
      <c r="W456" t="str">
        <f>IFERROR(__xludf.DUMMYFUNCTION("""COMPUTED_VALUE"""),"")</f>
        <v/>
      </c>
      <c r="X456" t="str">
        <f>IFERROR(__xludf.DUMMYFUNCTION("""COMPUTED_VALUE"""),"")</f>
        <v/>
      </c>
      <c r="Y456" t="str">
        <f>IFERROR(__xludf.DUMMYFUNCTION("""COMPUTED_VALUE"""),"")</f>
        <v/>
      </c>
      <c r="Z456" t="str">
        <f>IFERROR(__xludf.DUMMYFUNCTION("""COMPUTED_VALUE"""),"")</f>
        <v/>
      </c>
      <c r="AA456" t="str">
        <f>IFERROR(__xludf.DUMMYFUNCTION("""COMPUTED_VALUE"""),"")</f>
        <v/>
      </c>
      <c r="AB456" t="str">
        <f>IFERROR(__xludf.DUMMYFUNCTION("""COMPUTED_VALUE"""),"")</f>
        <v/>
      </c>
      <c r="AC456" t="str">
        <f>IFERROR(__xludf.DUMMYFUNCTION("""COMPUTED_VALUE"""),"")</f>
        <v/>
      </c>
      <c r="AD456" t="str">
        <f>IFERROR(__xludf.DUMMYFUNCTION("""COMPUTED_VALUE"""),"")</f>
        <v/>
      </c>
      <c r="AE456" t="str">
        <f>IFERROR(__xludf.DUMMYFUNCTION("""COMPUTED_VALUE"""),"")</f>
        <v/>
      </c>
      <c r="AF456" t="str">
        <f>IFERROR(__xludf.DUMMYFUNCTION("""COMPUTED_VALUE"""),"")</f>
        <v/>
      </c>
      <c r="AG456" t="str">
        <f>IFERROR(__xludf.DUMMYFUNCTION("""COMPUTED_VALUE"""),"")</f>
        <v/>
      </c>
    </row>
    <row r="457">
      <c r="A457" t="str">
        <f>IFERROR(__xludf.DUMMYFUNCTION("""COMPUTED_VALUE"""),"")</f>
        <v/>
      </c>
      <c r="B457" t="str">
        <f>IFERROR(__xludf.DUMMYFUNCTION("""COMPUTED_VALUE"""),"")</f>
        <v/>
      </c>
      <c r="C457" t="str">
        <f>IFERROR(__xludf.DUMMYFUNCTION("""COMPUTED_VALUE"""),"")</f>
        <v/>
      </c>
      <c r="D457" t="str">
        <f>IFERROR(__xludf.DUMMYFUNCTION("""COMPUTED_VALUE"""),"")</f>
        <v/>
      </c>
      <c r="E457" t="str">
        <f>IFERROR(__xludf.DUMMYFUNCTION("""COMPUTED_VALUE"""),"")</f>
        <v/>
      </c>
      <c r="F457" t="str">
        <f>IFERROR(__xludf.DUMMYFUNCTION("""COMPUTED_VALUE"""),"")</f>
        <v/>
      </c>
      <c r="G457" t="str">
        <f>IFERROR(__xludf.DUMMYFUNCTION("""COMPUTED_VALUE"""),"")</f>
        <v/>
      </c>
      <c r="H457" t="str">
        <f>IFERROR(__xludf.DUMMYFUNCTION("""COMPUTED_VALUE"""),"")</f>
        <v/>
      </c>
      <c r="I457" t="str">
        <f>IFERROR(__xludf.DUMMYFUNCTION("""COMPUTED_VALUE"""),"")</f>
        <v/>
      </c>
      <c r="J457" t="str">
        <f>IFERROR(__xludf.DUMMYFUNCTION("""COMPUTED_VALUE"""),"")</f>
        <v/>
      </c>
      <c r="K457" t="str">
        <f>IFERROR(__xludf.DUMMYFUNCTION("""COMPUTED_VALUE"""),"")</f>
        <v/>
      </c>
      <c r="L457" s="61" t="str">
        <f>IFERROR(__xludf.DUMMYFUNCTION("""COMPUTED_VALUE"""),"")</f>
        <v/>
      </c>
      <c r="M457" s="61" t="str">
        <f>IFERROR(__xludf.DUMMYFUNCTION("""COMPUTED_VALUE"""),"")</f>
        <v/>
      </c>
      <c r="N457" t="str">
        <f>IFERROR(__xludf.DUMMYFUNCTION("""COMPUTED_VALUE"""),"")</f>
        <v/>
      </c>
      <c r="O457" t="str">
        <f>IFERROR(__xludf.DUMMYFUNCTION("""COMPUTED_VALUE"""),"")</f>
        <v/>
      </c>
      <c r="P457" t="str">
        <f>IFERROR(__xludf.DUMMYFUNCTION("""COMPUTED_VALUE"""),"")</f>
        <v/>
      </c>
      <c r="Q457" t="str">
        <f>IFERROR(__xludf.DUMMYFUNCTION("""COMPUTED_VALUE"""),"")</f>
        <v/>
      </c>
      <c r="R457" t="str">
        <f>IFERROR(__xludf.DUMMYFUNCTION("""COMPUTED_VALUE"""),"")</f>
        <v/>
      </c>
      <c r="S457" t="str">
        <f>IFERROR(__xludf.DUMMYFUNCTION("""COMPUTED_VALUE"""),"")</f>
        <v/>
      </c>
      <c r="T457" t="str">
        <f>IFERROR(__xludf.DUMMYFUNCTION("""COMPUTED_VALUE"""),"")</f>
        <v/>
      </c>
      <c r="U457" t="str">
        <f>IFERROR(__xludf.DUMMYFUNCTION("""COMPUTED_VALUE"""),"")</f>
        <v/>
      </c>
      <c r="V457" t="str">
        <f>IFERROR(__xludf.DUMMYFUNCTION("""COMPUTED_VALUE"""),"")</f>
        <v/>
      </c>
      <c r="W457" t="str">
        <f>IFERROR(__xludf.DUMMYFUNCTION("""COMPUTED_VALUE"""),"")</f>
        <v/>
      </c>
      <c r="X457" t="str">
        <f>IFERROR(__xludf.DUMMYFUNCTION("""COMPUTED_VALUE"""),"")</f>
        <v/>
      </c>
      <c r="Y457" t="str">
        <f>IFERROR(__xludf.DUMMYFUNCTION("""COMPUTED_VALUE"""),"")</f>
        <v/>
      </c>
      <c r="Z457" t="str">
        <f>IFERROR(__xludf.DUMMYFUNCTION("""COMPUTED_VALUE"""),"")</f>
        <v/>
      </c>
      <c r="AA457" t="str">
        <f>IFERROR(__xludf.DUMMYFUNCTION("""COMPUTED_VALUE"""),"")</f>
        <v/>
      </c>
      <c r="AB457" t="str">
        <f>IFERROR(__xludf.DUMMYFUNCTION("""COMPUTED_VALUE"""),"")</f>
        <v/>
      </c>
      <c r="AC457" t="str">
        <f>IFERROR(__xludf.DUMMYFUNCTION("""COMPUTED_VALUE"""),"")</f>
        <v/>
      </c>
      <c r="AD457" t="str">
        <f>IFERROR(__xludf.DUMMYFUNCTION("""COMPUTED_VALUE"""),"")</f>
        <v/>
      </c>
      <c r="AE457" t="str">
        <f>IFERROR(__xludf.DUMMYFUNCTION("""COMPUTED_VALUE"""),"")</f>
        <v/>
      </c>
      <c r="AF457" t="str">
        <f>IFERROR(__xludf.DUMMYFUNCTION("""COMPUTED_VALUE"""),"")</f>
        <v/>
      </c>
      <c r="AG457" t="str">
        <f>IFERROR(__xludf.DUMMYFUNCTION("""COMPUTED_VALUE"""),"")</f>
        <v/>
      </c>
    </row>
    <row r="458">
      <c r="A458" t="str">
        <f>IFERROR(__xludf.DUMMYFUNCTION("""COMPUTED_VALUE"""),"")</f>
        <v/>
      </c>
      <c r="B458" t="str">
        <f>IFERROR(__xludf.DUMMYFUNCTION("""COMPUTED_VALUE"""),"")</f>
        <v/>
      </c>
      <c r="C458" t="str">
        <f>IFERROR(__xludf.DUMMYFUNCTION("""COMPUTED_VALUE"""),"")</f>
        <v/>
      </c>
      <c r="D458" t="str">
        <f>IFERROR(__xludf.DUMMYFUNCTION("""COMPUTED_VALUE"""),"")</f>
        <v/>
      </c>
      <c r="E458" t="str">
        <f>IFERROR(__xludf.DUMMYFUNCTION("""COMPUTED_VALUE"""),"")</f>
        <v/>
      </c>
      <c r="F458" t="str">
        <f>IFERROR(__xludf.DUMMYFUNCTION("""COMPUTED_VALUE"""),"")</f>
        <v/>
      </c>
      <c r="G458" t="str">
        <f>IFERROR(__xludf.DUMMYFUNCTION("""COMPUTED_VALUE"""),"")</f>
        <v/>
      </c>
      <c r="H458" t="str">
        <f>IFERROR(__xludf.DUMMYFUNCTION("""COMPUTED_VALUE"""),"")</f>
        <v/>
      </c>
      <c r="I458" t="str">
        <f>IFERROR(__xludf.DUMMYFUNCTION("""COMPUTED_VALUE"""),"")</f>
        <v/>
      </c>
      <c r="J458" t="str">
        <f>IFERROR(__xludf.DUMMYFUNCTION("""COMPUTED_VALUE"""),"")</f>
        <v/>
      </c>
      <c r="K458" t="str">
        <f>IFERROR(__xludf.DUMMYFUNCTION("""COMPUTED_VALUE"""),"")</f>
        <v/>
      </c>
      <c r="L458" s="61" t="str">
        <f>IFERROR(__xludf.DUMMYFUNCTION("""COMPUTED_VALUE"""),"")</f>
        <v/>
      </c>
      <c r="M458" s="61" t="str">
        <f>IFERROR(__xludf.DUMMYFUNCTION("""COMPUTED_VALUE"""),"")</f>
        <v/>
      </c>
      <c r="N458" t="str">
        <f>IFERROR(__xludf.DUMMYFUNCTION("""COMPUTED_VALUE"""),"")</f>
        <v/>
      </c>
      <c r="O458" t="str">
        <f>IFERROR(__xludf.DUMMYFUNCTION("""COMPUTED_VALUE"""),"")</f>
        <v/>
      </c>
      <c r="P458" t="str">
        <f>IFERROR(__xludf.DUMMYFUNCTION("""COMPUTED_VALUE"""),"")</f>
        <v/>
      </c>
      <c r="Q458" t="str">
        <f>IFERROR(__xludf.DUMMYFUNCTION("""COMPUTED_VALUE"""),"")</f>
        <v/>
      </c>
      <c r="R458" t="str">
        <f>IFERROR(__xludf.DUMMYFUNCTION("""COMPUTED_VALUE"""),"")</f>
        <v/>
      </c>
      <c r="S458" t="str">
        <f>IFERROR(__xludf.DUMMYFUNCTION("""COMPUTED_VALUE"""),"")</f>
        <v/>
      </c>
      <c r="T458" t="str">
        <f>IFERROR(__xludf.DUMMYFUNCTION("""COMPUTED_VALUE"""),"")</f>
        <v/>
      </c>
      <c r="U458" t="str">
        <f>IFERROR(__xludf.DUMMYFUNCTION("""COMPUTED_VALUE"""),"")</f>
        <v/>
      </c>
      <c r="V458" t="str">
        <f>IFERROR(__xludf.DUMMYFUNCTION("""COMPUTED_VALUE"""),"")</f>
        <v/>
      </c>
      <c r="W458" t="str">
        <f>IFERROR(__xludf.DUMMYFUNCTION("""COMPUTED_VALUE"""),"")</f>
        <v/>
      </c>
      <c r="X458" t="str">
        <f>IFERROR(__xludf.DUMMYFUNCTION("""COMPUTED_VALUE"""),"")</f>
        <v/>
      </c>
      <c r="Y458" t="str">
        <f>IFERROR(__xludf.DUMMYFUNCTION("""COMPUTED_VALUE"""),"")</f>
        <v/>
      </c>
      <c r="Z458" t="str">
        <f>IFERROR(__xludf.DUMMYFUNCTION("""COMPUTED_VALUE"""),"")</f>
        <v/>
      </c>
      <c r="AA458" t="str">
        <f>IFERROR(__xludf.DUMMYFUNCTION("""COMPUTED_VALUE"""),"")</f>
        <v/>
      </c>
      <c r="AB458" t="str">
        <f>IFERROR(__xludf.DUMMYFUNCTION("""COMPUTED_VALUE"""),"")</f>
        <v/>
      </c>
      <c r="AC458" t="str">
        <f>IFERROR(__xludf.DUMMYFUNCTION("""COMPUTED_VALUE"""),"")</f>
        <v/>
      </c>
      <c r="AD458" t="str">
        <f>IFERROR(__xludf.DUMMYFUNCTION("""COMPUTED_VALUE"""),"")</f>
        <v/>
      </c>
      <c r="AE458" t="str">
        <f>IFERROR(__xludf.DUMMYFUNCTION("""COMPUTED_VALUE"""),"")</f>
        <v/>
      </c>
      <c r="AF458" t="str">
        <f>IFERROR(__xludf.DUMMYFUNCTION("""COMPUTED_VALUE"""),"")</f>
        <v/>
      </c>
      <c r="AG458" t="str">
        <f>IFERROR(__xludf.DUMMYFUNCTION("""COMPUTED_VALUE"""),"")</f>
        <v/>
      </c>
    </row>
    <row r="459">
      <c r="A459" t="str">
        <f>IFERROR(__xludf.DUMMYFUNCTION("""COMPUTED_VALUE"""),"")</f>
        <v/>
      </c>
      <c r="B459" t="str">
        <f>IFERROR(__xludf.DUMMYFUNCTION("""COMPUTED_VALUE"""),"")</f>
        <v/>
      </c>
      <c r="C459" t="str">
        <f>IFERROR(__xludf.DUMMYFUNCTION("""COMPUTED_VALUE"""),"")</f>
        <v/>
      </c>
      <c r="D459" t="str">
        <f>IFERROR(__xludf.DUMMYFUNCTION("""COMPUTED_VALUE"""),"")</f>
        <v/>
      </c>
      <c r="E459" t="str">
        <f>IFERROR(__xludf.DUMMYFUNCTION("""COMPUTED_VALUE"""),"")</f>
        <v/>
      </c>
      <c r="F459" t="str">
        <f>IFERROR(__xludf.DUMMYFUNCTION("""COMPUTED_VALUE"""),"")</f>
        <v/>
      </c>
      <c r="G459" t="str">
        <f>IFERROR(__xludf.DUMMYFUNCTION("""COMPUTED_VALUE"""),"")</f>
        <v/>
      </c>
      <c r="H459" t="str">
        <f>IFERROR(__xludf.DUMMYFUNCTION("""COMPUTED_VALUE"""),"")</f>
        <v/>
      </c>
      <c r="I459" t="str">
        <f>IFERROR(__xludf.DUMMYFUNCTION("""COMPUTED_VALUE"""),"")</f>
        <v/>
      </c>
      <c r="J459" t="str">
        <f>IFERROR(__xludf.DUMMYFUNCTION("""COMPUTED_VALUE"""),"")</f>
        <v/>
      </c>
      <c r="K459" t="str">
        <f>IFERROR(__xludf.DUMMYFUNCTION("""COMPUTED_VALUE"""),"")</f>
        <v/>
      </c>
      <c r="L459" s="61" t="str">
        <f>IFERROR(__xludf.DUMMYFUNCTION("""COMPUTED_VALUE"""),"")</f>
        <v/>
      </c>
      <c r="M459" s="61" t="str">
        <f>IFERROR(__xludf.DUMMYFUNCTION("""COMPUTED_VALUE"""),"")</f>
        <v/>
      </c>
      <c r="N459" t="str">
        <f>IFERROR(__xludf.DUMMYFUNCTION("""COMPUTED_VALUE"""),"")</f>
        <v/>
      </c>
      <c r="O459" t="str">
        <f>IFERROR(__xludf.DUMMYFUNCTION("""COMPUTED_VALUE"""),"")</f>
        <v/>
      </c>
      <c r="P459" t="str">
        <f>IFERROR(__xludf.DUMMYFUNCTION("""COMPUTED_VALUE"""),"")</f>
        <v/>
      </c>
      <c r="Q459" t="str">
        <f>IFERROR(__xludf.DUMMYFUNCTION("""COMPUTED_VALUE"""),"")</f>
        <v/>
      </c>
      <c r="R459" t="str">
        <f>IFERROR(__xludf.DUMMYFUNCTION("""COMPUTED_VALUE"""),"")</f>
        <v/>
      </c>
      <c r="S459" t="str">
        <f>IFERROR(__xludf.DUMMYFUNCTION("""COMPUTED_VALUE"""),"")</f>
        <v/>
      </c>
      <c r="T459" t="str">
        <f>IFERROR(__xludf.DUMMYFUNCTION("""COMPUTED_VALUE"""),"")</f>
        <v/>
      </c>
      <c r="U459" t="str">
        <f>IFERROR(__xludf.DUMMYFUNCTION("""COMPUTED_VALUE"""),"")</f>
        <v/>
      </c>
      <c r="V459" t="str">
        <f>IFERROR(__xludf.DUMMYFUNCTION("""COMPUTED_VALUE"""),"")</f>
        <v/>
      </c>
      <c r="W459" t="str">
        <f>IFERROR(__xludf.DUMMYFUNCTION("""COMPUTED_VALUE"""),"")</f>
        <v/>
      </c>
      <c r="X459" t="str">
        <f>IFERROR(__xludf.DUMMYFUNCTION("""COMPUTED_VALUE"""),"")</f>
        <v/>
      </c>
      <c r="Y459" t="str">
        <f>IFERROR(__xludf.DUMMYFUNCTION("""COMPUTED_VALUE"""),"")</f>
        <v/>
      </c>
      <c r="Z459" t="str">
        <f>IFERROR(__xludf.DUMMYFUNCTION("""COMPUTED_VALUE"""),"")</f>
        <v/>
      </c>
      <c r="AA459" t="str">
        <f>IFERROR(__xludf.DUMMYFUNCTION("""COMPUTED_VALUE"""),"")</f>
        <v/>
      </c>
      <c r="AB459" t="str">
        <f>IFERROR(__xludf.DUMMYFUNCTION("""COMPUTED_VALUE"""),"")</f>
        <v/>
      </c>
      <c r="AC459" t="str">
        <f>IFERROR(__xludf.DUMMYFUNCTION("""COMPUTED_VALUE"""),"")</f>
        <v/>
      </c>
      <c r="AD459" t="str">
        <f>IFERROR(__xludf.DUMMYFUNCTION("""COMPUTED_VALUE"""),"")</f>
        <v/>
      </c>
      <c r="AE459" t="str">
        <f>IFERROR(__xludf.DUMMYFUNCTION("""COMPUTED_VALUE"""),"")</f>
        <v/>
      </c>
      <c r="AF459" t="str">
        <f>IFERROR(__xludf.DUMMYFUNCTION("""COMPUTED_VALUE"""),"")</f>
        <v/>
      </c>
      <c r="AG459" t="str">
        <f>IFERROR(__xludf.DUMMYFUNCTION("""COMPUTED_VALUE"""),"")</f>
        <v/>
      </c>
    </row>
    <row r="460">
      <c r="A460" t="str">
        <f>IFERROR(__xludf.DUMMYFUNCTION("""COMPUTED_VALUE"""),"")</f>
        <v/>
      </c>
      <c r="B460" t="str">
        <f>IFERROR(__xludf.DUMMYFUNCTION("""COMPUTED_VALUE"""),"")</f>
        <v/>
      </c>
      <c r="C460" t="str">
        <f>IFERROR(__xludf.DUMMYFUNCTION("""COMPUTED_VALUE"""),"")</f>
        <v/>
      </c>
      <c r="D460" t="str">
        <f>IFERROR(__xludf.DUMMYFUNCTION("""COMPUTED_VALUE"""),"")</f>
        <v/>
      </c>
      <c r="E460" t="str">
        <f>IFERROR(__xludf.DUMMYFUNCTION("""COMPUTED_VALUE"""),"")</f>
        <v/>
      </c>
      <c r="F460" t="str">
        <f>IFERROR(__xludf.DUMMYFUNCTION("""COMPUTED_VALUE"""),"")</f>
        <v/>
      </c>
      <c r="G460" t="str">
        <f>IFERROR(__xludf.DUMMYFUNCTION("""COMPUTED_VALUE"""),"")</f>
        <v/>
      </c>
      <c r="H460" t="str">
        <f>IFERROR(__xludf.DUMMYFUNCTION("""COMPUTED_VALUE"""),"")</f>
        <v/>
      </c>
      <c r="I460" t="str">
        <f>IFERROR(__xludf.DUMMYFUNCTION("""COMPUTED_VALUE"""),"")</f>
        <v/>
      </c>
      <c r="J460" t="str">
        <f>IFERROR(__xludf.DUMMYFUNCTION("""COMPUTED_VALUE"""),"")</f>
        <v/>
      </c>
      <c r="K460" t="str">
        <f>IFERROR(__xludf.DUMMYFUNCTION("""COMPUTED_VALUE"""),"")</f>
        <v/>
      </c>
      <c r="L460" s="61" t="str">
        <f>IFERROR(__xludf.DUMMYFUNCTION("""COMPUTED_VALUE"""),"")</f>
        <v/>
      </c>
      <c r="M460" s="61" t="str">
        <f>IFERROR(__xludf.DUMMYFUNCTION("""COMPUTED_VALUE"""),"")</f>
        <v/>
      </c>
      <c r="N460" t="str">
        <f>IFERROR(__xludf.DUMMYFUNCTION("""COMPUTED_VALUE"""),"")</f>
        <v/>
      </c>
      <c r="O460" t="str">
        <f>IFERROR(__xludf.DUMMYFUNCTION("""COMPUTED_VALUE"""),"")</f>
        <v/>
      </c>
      <c r="P460" t="str">
        <f>IFERROR(__xludf.DUMMYFUNCTION("""COMPUTED_VALUE"""),"")</f>
        <v/>
      </c>
      <c r="Q460" t="str">
        <f>IFERROR(__xludf.DUMMYFUNCTION("""COMPUTED_VALUE"""),"")</f>
        <v/>
      </c>
      <c r="R460" t="str">
        <f>IFERROR(__xludf.DUMMYFUNCTION("""COMPUTED_VALUE"""),"")</f>
        <v/>
      </c>
      <c r="S460" t="str">
        <f>IFERROR(__xludf.DUMMYFUNCTION("""COMPUTED_VALUE"""),"")</f>
        <v/>
      </c>
      <c r="T460" t="str">
        <f>IFERROR(__xludf.DUMMYFUNCTION("""COMPUTED_VALUE"""),"")</f>
        <v/>
      </c>
      <c r="U460" t="str">
        <f>IFERROR(__xludf.DUMMYFUNCTION("""COMPUTED_VALUE"""),"")</f>
        <v/>
      </c>
      <c r="V460" t="str">
        <f>IFERROR(__xludf.DUMMYFUNCTION("""COMPUTED_VALUE"""),"")</f>
        <v/>
      </c>
      <c r="W460" t="str">
        <f>IFERROR(__xludf.DUMMYFUNCTION("""COMPUTED_VALUE"""),"")</f>
        <v/>
      </c>
      <c r="X460" t="str">
        <f>IFERROR(__xludf.DUMMYFUNCTION("""COMPUTED_VALUE"""),"")</f>
        <v/>
      </c>
      <c r="Y460" t="str">
        <f>IFERROR(__xludf.DUMMYFUNCTION("""COMPUTED_VALUE"""),"")</f>
        <v/>
      </c>
      <c r="Z460" t="str">
        <f>IFERROR(__xludf.DUMMYFUNCTION("""COMPUTED_VALUE"""),"")</f>
        <v/>
      </c>
      <c r="AA460" t="str">
        <f>IFERROR(__xludf.DUMMYFUNCTION("""COMPUTED_VALUE"""),"")</f>
        <v/>
      </c>
      <c r="AB460" t="str">
        <f>IFERROR(__xludf.DUMMYFUNCTION("""COMPUTED_VALUE"""),"")</f>
        <v/>
      </c>
      <c r="AC460" t="str">
        <f>IFERROR(__xludf.DUMMYFUNCTION("""COMPUTED_VALUE"""),"")</f>
        <v/>
      </c>
      <c r="AD460" t="str">
        <f>IFERROR(__xludf.DUMMYFUNCTION("""COMPUTED_VALUE"""),"")</f>
        <v/>
      </c>
      <c r="AE460" t="str">
        <f>IFERROR(__xludf.DUMMYFUNCTION("""COMPUTED_VALUE"""),"")</f>
        <v/>
      </c>
      <c r="AF460" t="str">
        <f>IFERROR(__xludf.DUMMYFUNCTION("""COMPUTED_VALUE"""),"")</f>
        <v/>
      </c>
      <c r="AG460" t="str">
        <f>IFERROR(__xludf.DUMMYFUNCTION("""COMPUTED_VALUE"""),"")</f>
        <v/>
      </c>
    </row>
    <row r="461">
      <c r="A461" t="str">
        <f>IFERROR(__xludf.DUMMYFUNCTION("""COMPUTED_VALUE"""),"")</f>
        <v/>
      </c>
      <c r="B461" t="str">
        <f>IFERROR(__xludf.DUMMYFUNCTION("""COMPUTED_VALUE"""),"")</f>
        <v/>
      </c>
      <c r="C461" t="str">
        <f>IFERROR(__xludf.DUMMYFUNCTION("""COMPUTED_VALUE"""),"")</f>
        <v/>
      </c>
      <c r="D461" t="str">
        <f>IFERROR(__xludf.DUMMYFUNCTION("""COMPUTED_VALUE"""),"")</f>
        <v/>
      </c>
      <c r="E461" t="str">
        <f>IFERROR(__xludf.DUMMYFUNCTION("""COMPUTED_VALUE"""),"")</f>
        <v/>
      </c>
      <c r="F461" t="str">
        <f>IFERROR(__xludf.DUMMYFUNCTION("""COMPUTED_VALUE"""),"")</f>
        <v/>
      </c>
      <c r="G461" t="str">
        <f>IFERROR(__xludf.DUMMYFUNCTION("""COMPUTED_VALUE"""),"")</f>
        <v/>
      </c>
      <c r="H461" t="str">
        <f>IFERROR(__xludf.DUMMYFUNCTION("""COMPUTED_VALUE"""),"")</f>
        <v/>
      </c>
      <c r="I461" t="str">
        <f>IFERROR(__xludf.DUMMYFUNCTION("""COMPUTED_VALUE"""),"")</f>
        <v/>
      </c>
      <c r="J461" t="str">
        <f>IFERROR(__xludf.DUMMYFUNCTION("""COMPUTED_VALUE"""),"")</f>
        <v/>
      </c>
      <c r="K461" t="str">
        <f>IFERROR(__xludf.DUMMYFUNCTION("""COMPUTED_VALUE"""),"")</f>
        <v/>
      </c>
      <c r="L461" s="61" t="str">
        <f>IFERROR(__xludf.DUMMYFUNCTION("""COMPUTED_VALUE"""),"")</f>
        <v/>
      </c>
      <c r="M461" s="61" t="str">
        <f>IFERROR(__xludf.DUMMYFUNCTION("""COMPUTED_VALUE"""),"")</f>
        <v/>
      </c>
      <c r="N461" t="str">
        <f>IFERROR(__xludf.DUMMYFUNCTION("""COMPUTED_VALUE"""),"")</f>
        <v/>
      </c>
      <c r="O461" t="str">
        <f>IFERROR(__xludf.DUMMYFUNCTION("""COMPUTED_VALUE"""),"")</f>
        <v/>
      </c>
      <c r="P461" t="str">
        <f>IFERROR(__xludf.DUMMYFUNCTION("""COMPUTED_VALUE"""),"")</f>
        <v/>
      </c>
      <c r="Q461" t="str">
        <f>IFERROR(__xludf.DUMMYFUNCTION("""COMPUTED_VALUE"""),"")</f>
        <v/>
      </c>
      <c r="R461" t="str">
        <f>IFERROR(__xludf.DUMMYFUNCTION("""COMPUTED_VALUE"""),"")</f>
        <v/>
      </c>
      <c r="S461" t="str">
        <f>IFERROR(__xludf.DUMMYFUNCTION("""COMPUTED_VALUE"""),"")</f>
        <v/>
      </c>
      <c r="T461" t="str">
        <f>IFERROR(__xludf.DUMMYFUNCTION("""COMPUTED_VALUE"""),"")</f>
        <v/>
      </c>
      <c r="U461" t="str">
        <f>IFERROR(__xludf.DUMMYFUNCTION("""COMPUTED_VALUE"""),"")</f>
        <v/>
      </c>
      <c r="V461" t="str">
        <f>IFERROR(__xludf.DUMMYFUNCTION("""COMPUTED_VALUE"""),"")</f>
        <v/>
      </c>
      <c r="W461" t="str">
        <f>IFERROR(__xludf.DUMMYFUNCTION("""COMPUTED_VALUE"""),"")</f>
        <v/>
      </c>
      <c r="X461" t="str">
        <f>IFERROR(__xludf.DUMMYFUNCTION("""COMPUTED_VALUE"""),"")</f>
        <v/>
      </c>
      <c r="Y461" t="str">
        <f>IFERROR(__xludf.DUMMYFUNCTION("""COMPUTED_VALUE"""),"")</f>
        <v/>
      </c>
      <c r="Z461" t="str">
        <f>IFERROR(__xludf.DUMMYFUNCTION("""COMPUTED_VALUE"""),"")</f>
        <v/>
      </c>
      <c r="AA461" t="str">
        <f>IFERROR(__xludf.DUMMYFUNCTION("""COMPUTED_VALUE"""),"")</f>
        <v/>
      </c>
      <c r="AB461" t="str">
        <f>IFERROR(__xludf.DUMMYFUNCTION("""COMPUTED_VALUE"""),"")</f>
        <v/>
      </c>
      <c r="AC461" t="str">
        <f>IFERROR(__xludf.DUMMYFUNCTION("""COMPUTED_VALUE"""),"")</f>
        <v/>
      </c>
      <c r="AD461" t="str">
        <f>IFERROR(__xludf.DUMMYFUNCTION("""COMPUTED_VALUE"""),"")</f>
        <v/>
      </c>
      <c r="AE461" t="str">
        <f>IFERROR(__xludf.DUMMYFUNCTION("""COMPUTED_VALUE"""),"")</f>
        <v/>
      </c>
      <c r="AF461" t="str">
        <f>IFERROR(__xludf.DUMMYFUNCTION("""COMPUTED_VALUE"""),"")</f>
        <v/>
      </c>
      <c r="AG461" t="str">
        <f>IFERROR(__xludf.DUMMYFUNCTION("""COMPUTED_VALUE"""),"")</f>
        <v/>
      </c>
    </row>
    <row r="462">
      <c r="A462" t="str">
        <f>IFERROR(__xludf.DUMMYFUNCTION("""COMPUTED_VALUE"""),"")</f>
        <v/>
      </c>
      <c r="B462" t="str">
        <f>IFERROR(__xludf.DUMMYFUNCTION("""COMPUTED_VALUE"""),"")</f>
        <v/>
      </c>
      <c r="C462" t="str">
        <f>IFERROR(__xludf.DUMMYFUNCTION("""COMPUTED_VALUE"""),"")</f>
        <v/>
      </c>
      <c r="D462" t="str">
        <f>IFERROR(__xludf.DUMMYFUNCTION("""COMPUTED_VALUE"""),"")</f>
        <v/>
      </c>
      <c r="E462" t="str">
        <f>IFERROR(__xludf.DUMMYFUNCTION("""COMPUTED_VALUE"""),"")</f>
        <v/>
      </c>
      <c r="F462" t="str">
        <f>IFERROR(__xludf.DUMMYFUNCTION("""COMPUTED_VALUE"""),"")</f>
        <v/>
      </c>
      <c r="G462" t="str">
        <f>IFERROR(__xludf.DUMMYFUNCTION("""COMPUTED_VALUE"""),"")</f>
        <v/>
      </c>
      <c r="H462" t="str">
        <f>IFERROR(__xludf.DUMMYFUNCTION("""COMPUTED_VALUE"""),"")</f>
        <v/>
      </c>
      <c r="I462" t="str">
        <f>IFERROR(__xludf.DUMMYFUNCTION("""COMPUTED_VALUE"""),"")</f>
        <v/>
      </c>
      <c r="J462" t="str">
        <f>IFERROR(__xludf.DUMMYFUNCTION("""COMPUTED_VALUE"""),"")</f>
        <v/>
      </c>
      <c r="K462" t="str">
        <f>IFERROR(__xludf.DUMMYFUNCTION("""COMPUTED_VALUE"""),"")</f>
        <v/>
      </c>
      <c r="L462" s="61" t="str">
        <f>IFERROR(__xludf.DUMMYFUNCTION("""COMPUTED_VALUE"""),"")</f>
        <v/>
      </c>
      <c r="M462" s="61" t="str">
        <f>IFERROR(__xludf.DUMMYFUNCTION("""COMPUTED_VALUE"""),"")</f>
        <v/>
      </c>
      <c r="N462" t="str">
        <f>IFERROR(__xludf.DUMMYFUNCTION("""COMPUTED_VALUE"""),"")</f>
        <v/>
      </c>
      <c r="O462" t="str">
        <f>IFERROR(__xludf.DUMMYFUNCTION("""COMPUTED_VALUE"""),"")</f>
        <v/>
      </c>
      <c r="P462" t="str">
        <f>IFERROR(__xludf.DUMMYFUNCTION("""COMPUTED_VALUE"""),"")</f>
        <v/>
      </c>
      <c r="Q462" t="str">
        <f>IFERROR(__xludf.DUMMYFUNCTION("""COMPUTED_VALUE"""),"")</f>
        <v/>
      </c>
      <c r="R462" t="str">
        <f>IFERROR(__xludf.DUMMYFUNCTION("""COMPUTED_VALUE"""),"")</f>
        <v/>
      </c>
      <c r="S462" t="str">
        <f>IFERROR(__xludf.DUMMYFUNCTION("""COMPUTED_VALUE"""),"")</f>
        <v/>
      </c>
      <c r="T462" t="str">
        <f>IFERROR(__xludf.DUMMYFUNCTION("""COMPUTED_VALUE"""),"")</f>
        <v/>
      </c>
      <c r="U462" t="str">
        <f>IFERROR(__xludf.DUMMYFUNCTION("""COMPUTED_VALUE"""),"")</f>
        <v/>
      </c>
      <c r="V462" t="str">
        <f>IFERROR(__xludf.DUMMYFUNCTION("""COMPUTED_VALUE"""),"")</f>
        <v/>
      </c>
      <c r="W462" t="str">
        <f>IFERROR(__xludf.DUMMYFUNCTION("""COMPUTED_VALUE"""),"")</f>
        <v/>
      </c>
      <c r="X462" t="str">
        <f>IFERROR(__xludf.DUMMYFUNCTION("""COMPUTED_VALUE"""),"")</f>
        <v/>
      </c>
      <c r="Y462" t="str">
        <f>IFERROR(__xludf.DUMMYFUNCTION("""COMPUTED_VALUE"""),"")</f>
        <v/>
      </c>
      <c r="Z462" t="str">
        <f>IFERROR(__xludf.DUMMYFUNCTION("""COMPUTED_VALUE"""),"")</f>
        <v/>
      </c>
      <c r="AA462" t="str">
        <f>IFERROR(__xludf.DUMMYFUNCTION("""COMPUTED_VALUE"""),"")</f>
        <v/>
      </c>
      <c r="AB462" t="str">
        <f>IFERROR(__xludf.DUMMYFUNCTION("""COMPUTED_VALUE"""),"")</f>
        <v/>
      </c>
      <c r="AC462" t="str">
        <f>IFERROR(__xludf.DUMMYFUNCTION("""COMPUTED_VALUE"""),"")</f>
        <v/>
      </c>
      <c r="AD462" t="str">
        <f>IFERROR(__xludf.DUMMYFUNCTION("""COMPUTED_VALUE"""),"")</f>
        <v/>
      </c>
      <c r="AE462" t="str">
        <f>IFERROR(__xludf.DUMMYFUNCTION("""COMPUTED_VALUE"""),"")</f>
        <v/>
      </c>
      <c r="AF462" t="str">
        <f>IFERROR(__xludf.DUMMYFUNCTION("""COMPUTED_VALUE"""),"")</f>
        <v/>
      </c>
      <c r="AG462" t="str">
        <f>IFERROR(__xludf.DUMMYFUNCTION("""COMPUTED_VALUE"""),"")</f>
        <v/>
      </c>
    </row>
    <row r="463">
      <c r="A463" t="str">
        <f>IFERROR(__xludf.DUMMYFUNCTION("""COMPUTED_VALUE"""),"")</f>
        <v/>
      </c>
      <c r="B463" t="str">
        <f>IFERROR(__xludf.DUMMYFUNCTION("""COMPUTED_VALUE"""),"")</f>
        <v/>
      </c>
      <c r="C463" t="str">
        <f>IFERROR(__xludf.DUMMYFUNCTION("""COMPUTED_VALUE"""),"")</f>
        <v/>
      </c>
      <c r="D463" t="str">
        <f>IFERROR(__xludf.DUMMYFUNCTION("""COMPUTED_VALUE"""),"")</f>
        <v/>
      </c>
      <c r="E463" t="str">
        <f>IFERROR(__xludf.DUMMYFUNCTION("""COMPUTED_VALUE"""),"")</f>
        <v/>
      </c>
      <c r="F463" t="str">
        <f>IFERROR(__xludf.DUMMYFUNCTION("""COMPUTED_VALUE"""),"")</f>
        <v/>
      </c>
      <c r="G463" t="str">
        <f>IFERROR(__xludf.DUMMYFUNCTION("""COMPUTED_VALUE"""),"")</f>
        <v/>
      </c>
      <c r="H463" t="str">
        <f>IFERROR(__xludf.DUMMYFUNCTION("""COMPUTED_VALUE"""),"")</f>
        <v/>
      </c>
      <c r="I463" t="str">
        <f>IFERROR(__xludf.DUMMYFUNCTION("""COMPUTED_VALUE"""),"")</f>
        <v/>
      </c>
      <c r="J463" t="str">
        <f>IFERROR(__xludf.DUMMYFUNCTION("""COMPUTED_VALUE"""),"")</f>
        <v/>
      </c>
      <c r="K463" t="str">
        <f>IFERROR(__xludf.DUMMYFUNCTION("""COMPUTED_VALUE"""),"")</f>
        <v/>
      </c>
      <c r="L463" s="61" t="str">
        <f>IFERROR(__xludf.DUMMYFUNCTION("""COMPUTED_VALUE"""),"")</f>
        <v/>
      </c>
      <c r="M463" s="61" t="str">
        <f>IFERROR(__xludf.DUMMYFUNCTION("""COMPUTED_VALUE"""),"")</f>
        <v/>
      </c>
      <c r="N463" t="str">
        <f>IFERROR(__xludf.DUMMYFUNCTION("""COMPUTED_VALUE"""),"")</f>
        <v/>
      </c>
      <c r="O463" t="str">
        <f>IFERROR(__xludf.DUMMYFUNCTION("""COMPUTED_VALUE"""),"")</f>
        <v/>
      </c>
      <c r="P463" t="str">
        <f>IFERROR(__xludf.DUMMYFUNCTION("""COMPUTED_VALUE"""),"")</f>
        <v/>
      </c>
      <c r="Q463" t="str">
        <f>IFERROR(__xludf.DUMMYFUNCTION("""COMPUTED_VALUE"""),"")</f>
        <v/>
      </c>
      <c r="R463" t="str">
        <f>IFERROR(__xludf.DUMMYFUNCTION("""COMPUTED_VALUE"""),"")</f>
        <v/>
      </c>
      <c r="S463" t="str">
        <f>IFERROR(__xludf.DUMMYFUNCTION("""COMPUTED_VALUE"""),"")</f>
        <v/>
      </c>
      <c r="T463" t="str">
        <f>IFERROR(__xludf.DUMMYFUNCTION("""COMPUTED_VALUE"""),"")</f>
        <v/>
      </c>
      <c r="U463" t="str">
        <f>IFERROR(__xludf.DUMMYFUNCTION("""COMPUTED_VALUE"""),"")</f>
        <v/>
      </c>
      <c r="V463" t="str">
        <f>IFERROR(__xludf.DUMMYFUNCTION("""COMPUTED_VALUE"""),"")</f>
        <v/>
      </c>
      <c r="W463" t="str">
        <f>IFERROR(__xludf.DUMMYFUNCTION("""COMPUTED_VALUE"""),"")</f>
        <v/>
      </c>
      <c r="X463" t="str">
        <f>IFERROR(__xludf.DUMMYFUNCTION("""COMPUTED_VALUE"""),"")</f>
        <v/>
      </c>
      <c r="Y463" t="str">
        <f>IFERROR(__xludf.DUMMYFUNCTION("""COMPUTED_VALUE"""),"")</f>
        <v/>
      </c>
      <c r="Z463" t="str">
        <f>IFERROR(__xludf.DUMMYFUNCTION("""COMPUTED_VALUE"""),"")</f>
        <v/>
      </c>
      <c r="AA463" t="str">
        <f>IFERROR(__xludf.DUMMYFUNCTION("""COMPUTED_VALUE"""),"")</f>
        <v/>
      </c>
      <c r="AB463" t="str">
        <f>IFERROR(__xludf.DUMMYFUNCTION("""COMPUTED_VALUE"""),"")</f>
        <v/>
      </c>
      <c r="AC463" t="str">
        <f>IFERROR(__xludf.DUMMYFUNCTION("""COMPUTED_VALUE"""),"")</f>
        <v/>
      </c>
      <c r="AD463" t="str">
        <f>IFERROR(__xludf.DUMMYFUNCTION("""COMPUTED_VALUE"""),"")</f>
        <v/>
      </c>
      <c r="AE463" t="str">
        <f>IFERROR(__xludf.DUMMYFUNCTION("""COMPUTED_VALUE"""),"")</f>
        <v/>
      </c>
      <c r="AF463" t="str">
        <f>IFERROR(__xludf.DUMMYFUNCTION("""COMPUTED_VALUE"""),"")</f>
        <v/>
      </c>
      <c r="AG463" t="str">
        <f>IFERROR(__xludf.DUMMYFUNCTION("""COMPUTED_VALUE"""),"")</f>
        <v/>
      </c>
    </row>
    <row r="464">
      <c r="A464" t="str">
        <f>IFERROR(__xludf.DUMMYFUNCTION("""COMPUTED_VALUE"""),"")</f>
        <v/>
      </c>
      <c r="B464" t="str">
        <f>IFERROR(__xludf.DUMMYFUNCTION("""COMPUTED_VALUE"""),"")</f>
        <v/>
      </c>
      <c r="C464" t="str">
        <f>IFERROR(__xludf.DUMMYFUNCTION("""COMPUTED_VALUE"""),"")</f>
        <v/>
      </c>
      <c r="D464" t="str">
        <f>IFERROR(__xludf.DUMMYFUNCTION("""COMPUTED_VALUE"""),"")</f>
        <v/>
      </c>
      <c r="E464" t="str">
        <f>IFERROR(__xludf.DUMMYFUNCTION("""COMPUTED_VALUE"""),"")</f>
        <v/>
      </c>
      <c r="F464" t="str">
        <f>IFERROR(__xludf.DUMMYFUNCTION("""COMPUTED_VALUE"""),"")</f>
        <v/>
      </c>
      <c r="G464" t="str">
        <f>IFERROR(__xludf.DUMMYFUNCTION("""COMPUTED_VALUE"""),"")</f>
        <v/>
      </c>
      <c r="H464" t="str">
        <f>IFERROR(__xludf.DUMMYFUNCTION("""COMPUTED_VALUE"""),"")</f>
        <v/>
      </c>
      <c r="I464" t="str">
        <f>IFERROR(__xludf.DUMMYFUNCTION("""COMPUTED_VALUE"""),"")</f>
        <v/>
      </c>
      <c r="J464" t="str">
        <f>IFERROR(__xludf.DUMMYFUNCTION("""COMPUTED_VALUE"""),"")</f>
        <v/>
      </c>
      <c r="K464" t="str">
        <f>IFERROR(__xludf.DUMMYFUNCTION("""COMPUTED_VALUE"""),"")</f>
        <v/>
      </c>
      <c r="L464" s="61" t="str">
        <f>IFERROR(__xludf.DUMMYFUNCTION("""COMPUTED_VALUE"""),"")</f>
        <v/>
      </c>
      <c r="M464" s="61" t="str">
        <f>IFERROR(__xludf.DUMMYFUNCTION("""COMPUTED_VALUE"""),"")</f>
        <v/>
      </c>
      <c r="N464" t="str">
        <f>IFERROR(__xludf.DUMMYFUNCTION("""COMPUTED_VALUE"""),"")</f>
        <v/>
      </c>
      <c r="O464" t="str">
        <f>IFERROR(__xludf.DUMMYFUNCTION("""COMPUTED_VALUE"""),"")</f>
        <v/>
      </c>
      <c r="P464" t="str">
        <f>IFERROR(__xludf.DUMMYFUNCTION("""COMPUTED_VALUE"""),"")</f>
        <v/>
      </c>
      <c r="Q464" t="str">
        <f>IFERROR(__xludf.DUMMYFUNCTION("""COMPUTED_VALUE"""),"")</f>
        <v/>
      </c>
      <c r="R464" t="str">
        <f>IFERROR(__xludf.DUMMYFUNCTION("""COMPUTED_VALUE"""),"")</f>
        <v/>
      </c>
      <c r="S464" t="str">
        <f>IFERROR(__xludf.DUMMYFUNCTION("""COMPUTED_VALUE"""),"")</f>
        <v/>
      </c>
      <c r="T464" t="str">
        <f>IFERROR(__xludf.DUMMYFUNCTION("""COMPUTED_VALUE"""),"")</f>
        <v/>
      </c>
      <c r="U464" t="str">
        <f>IFERROR(__xludf.DUMMYFUNCTION("""COMPUTED_VALUE"""),"")</f>
        <v/>
      </c>
      <c r="V464" t="str">
        <f>IFERROR(__xludf.DUMMYFUNCTION("""COMPUTED_VALUE"""),"")</f>
        <v/>
      </c>
      <c r="W464" t="str">
        <f>IFERROR(__xludf.DUMMYFUNCTION("""COMPUTED_VALUE"""),"")</f>
        <v/>
      </c>
      <c r="X464" t="str">
        <f>IFERROR(__xludf.DUMMYFUNCTION("""COMPUTED_VALUE"""),"")</f>
        <v/>
      </c>
      <c r="Y464" t="str">
        <f>IFERROR(__xludf.DUMMYFUNCTION("""COMPUTED_VALUE"""),"")</f>
        <v/>
      </c>
      <c r="Z464" t="str">
        <f>IFERROR(__xludf.DUMMYFUNCTION("""COMPUTED_VALUE"""),"")</f>
        <v/>
      </c>
      <c r="AA464" t="str">
        <f>IFERROR(__xludf.DUMMYFUNCTION("""COMPUTED_VALUE"""),"")</f>
        <v/>
      </c>
      <c r="AB464" t="str">
        <f>IFERROR(__xludf.DUMMYFUNCTION("""COMPUTED_VALUE"""),"")</f>
        <v/>
      </c>
      <c r="AC464" t="str">
        <f>IFERROR(__xludf.DUMMYFUNCTION("""COMPUTED_VALUE"""),"")</f>
        <v/>
      </c>
      <c r="AD464" t="str">
        <f>IFERROR(__xludf.DUMMYFUNCTION("""COMPUTED_VALUE"""),"")</f>
        <v/>
      </c>
      <c r="AE464" t="str">
        <f>IFERROR(__xludf.DUMMYFUNCTION("""COMPUTED_VALUE"""),"")</f>
        <v/>
      </c>
      <c r="AF464" t="str">
        <f>IFERROR(__xludf.DUMMYFUNCTION("""COMPUTED_VALUE"""),"")</f>
        <v/>
      </c>
      <c r="AG464" t="str">
        <f>IFERROR(__xludf.DUMMYFUNCTION("""COMPUTED_VALUE"""),"")</f>
        <v/>
      </c>
    </row>
    <row r="465">
      <c r="A465" t="str">
        <f>IFERROR(__xludf.DUMMYFUNCTION("""COMPUTED_VALUE"""),"")</f>
        <v/>
      </c>
      <c r="B465" t="str">
        <f>IFERROR(__xludf.DUMMYFUNCTION("""COMPUTED_VALUE"""),"")</f>
        <v/>
      </c>
      <c r="C465" t="str">
        <f>IFERROR(__xludf.DUMMYFUNCTION("""COMPUTED_VALUE"""),"")</f>
        <v/>
      </c>
      <c r="D465" t="str">
        <f>IFERROR(__xludf.DUMMYFUNCTION("""COMPUTED_VALUE"""),"")</f>
        <v/>
      </c>
      <c r="E465" t="str">
        <f>IFERROR(__xludf.DUMMYFUNCTION("""COMPUTED_VALUE"""),"")</f>
        <v/>
      </c>
      <c r="F465" t="str">
        <f>IFERROR(__xludf.DUMMYFUNCTION("""COMPUTED_VALUE"""),"")</f>
        <v/>
      </c>
      <c r="G465" t="str">
        <f>IFERROR(__xludf.DUMMYFUNCTION("""COMPUTED_VALUE"""),"")</f>
        <v/>
      </c>
      <c r="H465" t="str">
        <f>IFERROR(__xludf.DUMMYFUNCTION("""COMPUTED_VALUE"""),"")</f>
        <v/>
      </c>
      <c r="I465" t="str">
        <f>IFERROR(__xludf.DUMMYFUNCTION("""COMPUTED_VALUE"""),"")</f>
        <v/>
      </c>
      <c r="J465" t="str">
        <f>IFERROR(__xludf.DUMMYFUNCTION("""COMPUTED_VALUE"""),"")</f>
        <v/>
      </c>
      <c r="K465" t="str">
        <f>IFERROR(__xludf.DUMMYFUNCTION("""COMPUTED_VALUE"""),"")</f>
        <v/>
      </c>
      <c r="L465" s="61" t="str">
        <f>IFERROR(__xludf.DUMMYFUNCTION("""COMPUTED_VALUE"""),"")</f>
        <v/>
      </c>
      <c r="M465" s="61" t="str">
        <f>IFERROR(__xludf.DUMMYFUNCTION("""COMPUTED_VALUE"""),"")</f>
        <v/>
      </c>
      <c r="N465" t="str">
        <f>IFERROR(__xludf.DUMMYFUNCTION("""COMPUTED_VALUE"""),"")</f>
        <v/>
      </c>
      <c r="O465" t="str">
        <f>IFERROR(__xludf.DUMMYFUNCTION("""COMPUTED_VALUE"""),"")</f>
        <v/>
      </c>
      <c r="P465" t="str">
        <f>IFERROR(__xludf.DUMMYFUNCTION("""COMPUTED_VALUE"""),"")</f>
        <v/>
      </c>
      <c r="Q465" t="str">
        <f>IFERROR(__xludf.DUMMYFUNCTION("""COMPUTED_VALUE"""),"")</f>
        <v/>
      </c>
      <c r="R465" t="str">
        <f>IFERROR(__xludf.DUMMYFUNCTION("""COMPUTED_VALUE"""),"")</f>
        <v/>
      </c>
      <c r="S465" t="str">
        <f>IFERROR(__xludf.DUMMYFUNCTION("""COMPUTED_VALUE"""),"")</f>
        <v/>
      </c>
      <c r="T465" t="str">
        <f>IFERROR(__xludf.DUMMYFUNCTION("""COMPUTED_VALUE"""),"")</f>
        <v/>
      </c>
      <c r="U465" t="str">
        <f>IFERROR(__xludf.DUMMYFUNCTION("""COMPUTED_VALUE"""),"")</f>
        <v/>
      </c>
      <c r="V465" t="str">
        <f>IFERROR(__xludf.DUMMYFUNCTION("""COMPUTED_VALUE"""),"")</f>
        <v/>
      </c>
      <c r="W465" t="str">
        <f>IFERROR(__xludf.DUMMYFUNCTION("""COMPUTED_VALUE"""),"")</f>
        <v/>
      </c>
      <c r="X465" t="str">
        <f>IFERROR(__xludf.DUMMYFUNCTION("""COMPUTED_VALUE"""),"")</f>
        <v/>
      </c>
      <c r="Y465" t="str">
        <f>IFERROR(__xludf.DUMMYFUNCTION("""COMPUTED_VALUE"""),"")</f>
        <v/>
      </c>
      <c r="Z465" t="str">
        <f>IFERROR(__xludf.DUMMYFUNCTION("""COMPUTED_VALUE"""),"")</f>
        <v/>
      </c>
      <c r="AA465" t="str">
        <f>IFERROR(__xludf.DUMMYFUNCTION("""COMPUTED_VALUE"""),"")</f>
        <v/>
      </c>
      <c r="AB465" t="str">
        <f>IFERROR(__xludf.DUMMYFUNCTION("""COMPUTED_VALUE"""),"")</f>
        <v/>
      </c>
      <c r="AC465" t="str">
        <f>IFERROR(__xludf.DUMMYFUNCTION("""COMPUTED_VALUE"""),"")</f>
        <v/>
      </c>
      <c r="AD465" t="str">
        <f>IFERROR(__xludf.DUMMYFUNCTION("""COMPUTED_VALUE"""),"")</f>
        <v/>
      </c>
      <c r="AE465" t="str">
        <f>IFERROR(__xludf.DUMMYFUNCTION("""COMPUTED_VALUE"""),"")</f>
        <v/>
      </c>
      <c r="AF465" t="str">
        <f>IFERROR(__xludf.DUMMYFUNCTION("""COMPUTED_VALUE"""),"")</f>
        <v/>
      </c>
      <c r="AG465" t="str">
        <f>IFERROR(__xludf.DUMMYFUNCTION("""COMPUTED_VALUE"""),"")</f>
        <v/>
      </c>
    </row>
    <row r="466">
      <c r="A466" t="str">
        <f>IFERROR(__xludf.DUMMYFUNCTION("""COMPUTED_VALUE"""),"")</f>
        <v/>
      </c>
      <c r="B466" t="str">
        <f>IFERROR(__xludf.DUMMYFUNCTION("""COMPUTED_VALUE"""),"")</f>
        <v/>
      </c>
      <c r="C466" t="str">
        <f>IFERROR(__xludf.DUMMYFUNCTION("""COMPUTED_VALUE"""),"")</f>
        <v/>
      </c>
      <c r="D466" t="str">
        <f>IFERROR(__xludf.DUMMYFUNCTION("""COMPUTED_VALUE"""),"")</f>
        <v/>
      </c>
      <c r="E466" t="str">
        <f>IFERROR(__xludf.DUMMYFUNCTION("""COMPUTED_VALUE"""),"")</f>
        <v/>
      </c>
      <c r="F466" t="str">
        <f>IFERROR(__xludf.DUMMYFUNCTION("""COMPUTED_VALUE"""),"")</f>
        <v/>
      </c>
      <c r="G466" t="str">
        <f>IFERROR(__xludf.DUMMYFUNCTION("""COMPUTED_VALUE"""),"")</f>
        <v/>
      </c>
      <c r="H466" t="str">
        <f>IFERROR(__xludf.DUMMYFUNCTION("""COMPUTED_VALUE"""),"")</f>
        <v/>
      </c>
      <c r="I466" t="str">
        <f>IFERROR(__xludf.DUMMYFUNCTION("""COMPUTED_VALUE"""),"")</f>
        <v/>
      </c>
      <c r="J466" t="str">
        <f>IFERROR(__xludf.DUMMYFUNCTION("""COMPUTED_VALUE"""),"")</f>
        <v/>
      </c>
      <c r="K466" t="str">
        <f>IFERROR(__xludf.DUMMYFUNCTION("""COMPUTED_VALUE"""),"")</f>
        <v/>
      </c>
      <c r="L466" s="61" t="str">
        <f>IFERROR(__xludf.DUMMYFUNCTION("""COMPUTED_VALUE"""),"")</f>
        <v/>
      </c>
      <c r="M466" s="61" t="str">
        <f>IFERROR(__xludf.DUMMYFUNCTION("""COMPUTED_VALUE"""),"")</f>
        <v/>
      </c>
      <c r="N466" t="str">
        <f>IFERROR(__xludf.DUMMYFUNCTION("""COMPUTED_VALUE"""),"")</f>
        <v/>
      </c>
      <c r="O466" t="str">
        <f>IFERROR(__xludf.DUMMYFUNCTION("""COMPUTED_VALUE"""),"")</f>
        <v/>
      </c>
      <c r="P466" t="str">
        <f>IFERROR(__xludf.DUMMYFUNCTION("""COMPUTED_VALUE"""),"")</f>
        <v/>
      </c>
      <c r="Q466" t="str">
        <f>IFERROR(__xludf.DUMMYFUNCTION("""COMPUTED_VALUE"""),"")</f>
        <v/>
      </c>
      <c r="R466" t="str">
        <f>IFERROR(__xludf.DUMMYFUNCTION("""COMPUTED_VALUE"""),"")</f>
        <v/>
      </c>
      <c r="S466" t="str">
        <f>IFERROR(__xludf.DUMMYFUNCTION("""COMPUTED_VALUE"""),"")</f>
        <v/>
      </c>
      <c r="T466" t="str">
        <f>IFERROR(__xludf.DUMMYFUNCTION("""COMPUTED_VALUE"""),"")</f>
        <v/>
      </c>
      <c r="U466" t="str">
        <f>IFERROR(__xludf.DUMMYFUNCTION("""COMPUTED_VALUE"""),"")</f>
        <v/>
      </c>
      <c r="V466" t="str">
        <f>IFERROR(__xludf.DUMMYFUNCTION("""COMPUTED_VALUE"""),"")</f>
        <v/>
      </c>
      <c r="W466" t="str">
        <f>IFERROR(__xludf.DUMMYFUNCTION("""COMPUTED_VALUE"""),"")</f>
        <v/>
      </c>
      <c r="X466" t="str">
        <f>IFERROR(__xludf.DUMMYFUNCTION("""COMPUTED_VALUE"""),"")</f>
        <v/>
      </c>
      <c r="Y466" t="str">
        <f>IFERROR(__xludf.DUMMYFUNCTION("""COMPUTED_VALUE"""),"")</f>
        <v/>
      </c>
      <c r="Z466" t="str">
        <f>IFERROR(__xludf.DUMMYFUNCTION("""COMPUTED_VALUE"""),"")</f>
        <v/>
      </c>
      <c r="AA466" t="str">
        <f>IFERROR(__xludf.DUMMYFUNCTION("""COMPUTED_VALUE"""),"")</f>
        <v/>
      </c>
      <c r="AB466" t="str">
        <f>IFERROR(__xludf.DUMMYFUNCTION("""COMPUTED_VALUE"""),"")</f>
        <v/>
      </c>
      <c r="AC466" t="str">
        <f>IFERROR(__xludf.DUMMYFUNCTION("""COMPUTED_VALUE"""),"")</f>
        <v/>
      </c>
      <c r="AD466" t="str">
        <f>IFERROR(__xludf.DUMMYFUNCTION("""COMPUTED_VALUE"""),"")</f>
        <v/>
      </c>
      <c r="AE466" t="str">
        <f>IFERROR(__xludf.DUMMYFUNCTION("""COMPUTED_VALUE"""),"")</f>
        <v/>
      </c>
      <c r="AF466" t="str">
        <f>IFERROR(__xludf.DUMMYFUNCTION("""COMPUTED_VALUE"""),"")</f>
        <v/>
      </c>
      <c r="AG466" t="str">
        <f>IFERROR(__xludf.DUMMYFUNCTION("""COMPUTED_VALUE"""),"")</f>
        <v/>
      </c>
    </row>
    <row r="467">
      <c r="A467" t="str">
        <f>IFERROR(__xludf.DUMMYFUNCTION("""COMPUTED_VALUE"""),"")</f>
        <v/>
      </c>
      <c r="B467" t="str">
        <f>IFERROR(__xludf.DUMMYFUNCTION("""COMPUTED_VALUE"""),"")</f>
        <v/>
      </c>
      <c r="C467" t="str">
        <f>IFERROR(__xludf.DUMMYFUNCTION("""COMPUTED_VALUE"""),"")</f>
        <v/>
      </c>
      <c r="D467" t="str">
        <f>IFERROR(__xludf.DUMMYFUNCTION("""COMPUTED_VALUE"""),"")</f>
        <v/>
      </c>
      <c r="E467" t="str">
        <f>IFERROR(__xludf.DUMMYFUNCTION("""COMPUTED_VALUE"""),"")</f>
        <v/>
      </c>
      <c r="F467" t="str">
        <f>IFERROR(__xludf.DUMMYFUNCTION("""COMPUTED_VALUE"""),"")</f>
        <v/>
      </c>
      <c r="G467" t="str">
        <f>IFERROR(__xludf.DUMMYFUNCTION("""COMPUTED_VALUE"""),"")</f>
        <v/>
      </c>
      <c r="H467" t="str">
        <f>IFERROR(__xludf.DUMMYFUNCTION("""COMPUTED_VALUE"""),"")</f>
        <v/>
      </c>
      <c r="I467" t="str">
        <f>IFERROR(__xludf.DUMMYFUNCTION("""COMPUTED_VALUE"""),"")</f>
        <v/>
      </c>
      <c r="J467" t="str">
        <f>IFERROR(__xludf.DUMMYFUNCTION("""COMPUTED_VALUE"""),"")</f>
        <v/>
      </c>
      <c r="K467" t="str">
        <f>IFERROR(__xludf.DUMMYFUNCTION("""COMPUTED_VALUE"""),"")</f>
        <v/>
      </c>
      <c r="L467" s="61" t="str">
        <f>IFERROR(__xludf.DUMMYFUNCTION("""COMPUTED_VALUE"""),"")</f>
        <v/>
      </c>
      <c r="M467" s="61" t="str">
        <f>IFERROR(__xludf.DUMMYFUNCTION("""COMPUTED_VALUE"""),"")</f>
        <v/>
      </c>
      <c r="N467" t="str">
        <f>IFERROR(__xludf.DUMMYFUNCTION("""COMPUTED_VALUE"""),"")</f>
        <v/>
      </c>
      <c r="O467" t="str">
        <f>IFERROR(__xludf.DUMMYFUNCTION("""COMPUTED_VALUE"""),"")</f>
        <v/>
      </c>
      <c r="P467" t="str">
        <f>IFERROR(__xludf.DUMMYFUNCTION("""COMPUTED_VALUE"""),"")</f>
        <v/>
      </c>
      <c r="Q467" t="str">
        <f>IFERROR(__xludf.DUMMYFUNCTION("""COMPUTED_VALUE"""),"")</f>
        <v/>
      </c>
      <c r="R467" t="str">
        <f>IFERROR(__xludf.DUMMYFUNCTION("""COMPUTED_VALUE"""),"")</f>
        <v/>
      </c>
      <c r="S467" t="str">
        <f>IFERROR(__xludf.DUMMYFUNCTION("""COMPUTED_VALUE"""),"")</f>
        <v/>
      </c>
      <c r="T467" t="str">
        <f>IFERROR(__xludf.DUMMYFUNCTION("""COMPUTED_VALUE"""),"")</f>
        <v/>
      </c>
      <c r="U467" t="str">
        <f>IFERROR(__xludf.DUMMYFUNCTION("""COMPUTED_VALUE"""),"")</f>
        <v/>
      </c>
      <c r="V467" t="str">
        <f>IFERROR(__xludf.DUMMYFUNCTION("""COMPUTED_VALUE"""),"")</f>
        <v/>
      </c>
      <c r="W467" t="str">
        <f>IFERROR(__xludf.DUMMYFUNCTION("""COMPUTED_VALUE"""),"")</f>
        <v/>
      </c>
      <c r="X467" t="str">
        <f>IFERROR(__xludf.DUMMYFUNCTION("""COMPUTED_VALUE"""),"")</f>
        <v/>
      </c>
      <c r="Y467" t="str">
        <f>IFERROR(__xludf.DUMMYFUNCTION("""COMPUTED_VALUE"""),"")</f>
        <v/>
      </c>
      <c r="Z467" t="str">
        <f>IFERROR(__xludf.DUMMYFUNCTION("""COMPUTED_VALUE"""),"")</f>
        <v/>
      </c>
      <c r="AA467" t="str">
        <f>IFERROR(__xludf.DUMMYFUNCTION("""COMPUTED_VALUE"""),"")</f>
        <v/>
      </c>
      <c r="AB467" t="str">
        <f>IFERROR(__xludf.DUMMYFUNCTION("""COMPUTED_VALUE"""),"")</f>
        <v/>
      </c>
      <c r="AC467" t="str">
        <f>IFERROR(__xludf.DUMMYFUNCTION("""COMPUTED_VALUE"""),"")</f>
        <v/>
      </c>
      <c r="AD467" t="str">
        <f>IFERROR(__xludf.DUMMYFUNCTION("""COMPUTED_VALUE"""),"")</f>
        <v/>
      </c>
      <c r="AE467" t="str">
        <f>IFERROR(__xludf.DUMMYFUNCTION("""COMPUTED_VALUE"""),"")</f>
        <v/>
      </c>
      <c r="AF467" t="str">
        <f>IFERROR(__xludf.DUMMYFUNCTION("""COMPUTED_VALUE"""),"")</f>
        <v/>
      </c>
      <c r="AG467" t="str">
        <f>IFERROR(__xludf.DUMMYFUNCTION("""COMPUTED_VALUE"""),"")</f>
        <v/>
      </c>
    </row>
    <row r="468">
      <c r="A468" t="str">
        <f>IFERROR(__xludf.DUMMYFUNCTION("""COMPUTED_VALUE"""),"")</f>
        <v/>
      </c>
      <c r="B468" t="str">
        <f>IFERROR(__xludf.DUMMYFUNCTION("""COMPUTED_VALUE"""),"")</f>
        <v/>
      </c>
      <c r="C468" t="str">
        <f>IFERROR(__xludf.DUMMYFUNCTION("""COMPUTED_VALUE"""),"")</f>
        <v/>
      </c>
      <c r="D468" t="str">
        <f>IFERROR(__xludf.DUMMYFUNCTION("""COMPUTED_VALUE"""),"")</f>
        <v/>
      </c>
      <c r="E468" t="str">
        <f>IFERROR(__xludf.DUMMYFUNCTION("""COMPUTED_VALUE"""),"")</f>
        <v/>
      </c>
      <c r="F468" t="str">
        <f>IFERROR(__xludf.DUMMYFUNCTION("""COMPUTED_VALUE"""),"")</f>
        <v/>
      </c>
      <c r="G468" t="str">
        <f>IFERROR(__xludf.DUMMYFUNCTION("""COMPUTED_VALUE"""),"")</f>
        <v/>
      </c>
      <c r="H468" t="str">
        <f>IFERROR(__xludf.DUMMYFUNCTION("""COMPUTED_VALUE"""),"")</f>
        <v/>
      </c>
      <c r="I468" t="str">
        <f>IFERROR(__xludf.DUMMYFUNCTION("""COMPUTED_VALUE"""),"")</f>
        <v/>
      </c>
      <c r="J468" t="str">
        <f>IFERROR(__xludf.DUMMYFUNCTION("""COMPUTED_VALUE"""),"")</f>
        <v/>
      </c>
      <c r="K468" t="str">
        <f>IFERROR(__xludf.DUMMYFUNCTION("""COMPUTED_VALUE"""),"")</f>
        <v/>
      </c>
      <c r="L468" s="61" t="str">
        <f>IFERROR(__xludf.DUMMYFUNCTION("""COMPUTED_VALUE"""),"")</f>
        <v/>
      </c>
      <c r="M468" s="61" t="str">
        <f>IFERROR(__xludf.DUMMYFUNCTION("""COMPUTED_VALUE"""),"")</f>
        <v/>
      </c>
      <c r="N468" t="str">
        <f>IFERROR(__xludf.DUMMYFUNCTION("""COMPUTED_VALUE"""),"")</f>
        <v/>
      </c>
      <c r="O468" t="str">
        <f>IFERROR(__xludf.DUMMYFUNCTION("""COMPUTED_VALUE"""),"")</f>
        <v/>
      </c>
      <c r="P468" t="str">
        <f>IFERROR(__xludf.DUMMYFUNCTION("""COMPUTED_VALUE"""),"")</f>
        <v/>
      </c>
      <c r="Q468" t="str">
        <f>IFERROR(__xludf.DUMMYFUNCTION("""COMPUTED_VALUE"""),"")</f>
        <v/>
      </c>
      <c r="R468" t="str">
        <f>IFERROR(__xludf.DUMMYFUNCTION("""COMPUTED_VALUE"""),"")</f>
        <v/>
      </c>
      <c r="S468" t="str">
        <f>IFERROR(__xludf.DUMMYFUNCTION("""COMPUTED_VALUE"""),"")</f>
        <v/>
      </c>
      <c r="T468" t="str">
        <f>IFERROR(__xludf.DUMMYFUNCTION("""COMPUTED_VALUE"""),"")</f>
        <v/>
      </c>
      <c r="U468" t="str">
        <f>IFERROR(__xludf.DUMMYFUNCTION("""COMPUTED_VALUE"""),"")</f>
        <v/>
      </c>
      <c r="V468" t="str">
        <f>IFERROR(__xludf.DUMMYFUNCTION("""COMPUTED_VALUE"""),"")</f>
        <v/>
      </c>
      <c r="W468" t="str">
        <f>IFERROR(__xludf.DUMMYFUNCTION("""COMPUTED_VALUE"""),"")</f>
        <v/>
      </c>
      <c r="X468" t="str">
        <f>IFERROR(__xludf.DUMMYFUNCTION("""COMPUTED_VALUE"""),"")</f>
        <v/>
      </c>
      <c r="Y468" t="str">
        <f>IFERROR(__xludf.DUMMYFUNCTION("""COMPUTED_VALUE"""),"")</f>
        <v/>
      </c>
      <c r="Z468" t="str">
        <f>IFERROR(__xludf.DUMMYFUNCTION("""COMPUTED_VALUE"""),"")</f>
        <v/>
      </c>
      <c r="AA468" t="str">
        <f>IFERROR(__xludf.DUMMYFUNCTION("""COMPUTED_VALUE"""),"")</f>
        <v/>
      </c>
      <c r="AB468" t="str">
        <f>IFERROR(__xludf.DUMMYFUNCTION("""COMPUTED_VALUE"""),"")</f>
        <v/>
      </c>
      <c r="AC468" t="str">
        <f>IFERROR(__xludf.DUMMYFUNCTION("""COMPUTED_VALUE"""),"")</f>
        <v/>
      </c>
      <c r="AD468" t="str">
        <f>IFERROR(__xludf.DUMMYFUNCTION("""COMPUTED_VALUE"""),"")</f>
        <v/>
      </c>
      <c r="AE468" t="str">
        <f>IFERROR(__xludf.DUMMYFUNCTION("""COMPUTED_VALUE"""),"")</f>
        <v/>
      </c>
      <c r="AF468" t="str">
        <f>IFERROR(__xludf.DUMMYFUNCTION("""COMPUTED_VALUE"""),"")</f>
        <v/>
      </c>
      <c r="AG468" t="str">
        <f>IFERROR(__xludf.DUMMYFUNCTION("""COMPUTED_VALUE"""),"")</f>
        <v/>
      </c>
    </row>
    <row r="469">
      <c r="A469" t="str">
        <f>IFERROR(__xludf.DUMMYFUNCTION("""COMPUTED_VALUE"""),"")</f>
        <v/>
      </c>
      <c r="B469" t="str">
        <f>IFERROR(__xludf.DUMMYFUNCTION("""COMPUTED_VALUE"""),"")</f>
        <v/>
      </c>
      <c r="C469" t="str">
        <f>IFERROR(__xludf.DUMMYFUNCTION("""COMPUTED_VALUE"""),"")</f>
        <v/>
      </c>
      <c r="D469" t="str">
        <f>IFERROR(__xludf.DUMMYFUNCTION("""COMPUTED_VALUE"""),"")</f>
        <v/>
      </c>
      <c r="E469" t="str">
        <f>IFERROR(__xludf.DUMMYFUNCTION("""COMPUTED_VALUE"""),"")</f>
        <v/>
      </c>
      <c r="F469" t="str">
        <f>IFERROR(__xludf.DUMMYFUNCTION("""COMPUTED_VALUE"""),"")</f>
        <v/>
      </c>
      <c r="G469" t="str">
        <f>IFERROR(__xludf.DUMMYFUNCTION("""COMPUTED_VALUE"""),"")</f>
        <v/>
      </c>
      <c r="H469" t="str">
        <f>IFERROR(__xludf.DUMMYFUNCTION("""COMPUTED_VALUE"""),"")</f>
        <v/>
      </c>
      <c r="I469" t="str">
        <f>IFERROR(__xludf.DUMMYFUNCTION("""COMPUTED_VALUE"""),"")</f>
        <v/>
      </c>
      <c r="J469" t="str">
        <f>IFERROR(__xludf.DUMMYFUNCTION("""COMPUTED_VALUE"""),"")</f>
        <v/>
      </c>
      <c r="K469" t="str">
        <f>IFERROR(__xludf.DUMMYFUNCTION("""COMPUTED_VALUE"""),"")</f>
        <v/>
      </c>
      <c r="L469" s="61" t="str">
        <f>IFERROR(__xludf.DUMMYFUNCTION("""COMPUTED_VALUE"""),"")</f>
        <v/>
      </c>
      <c r="M469" s="61" t="str">
        <f>IFERROR(__xludf.DUMMYFUNCTION("""COMPUTED_VALUE"""),"")</f>
        <v/>
      </c>
      <c r="N469" t="str">
        <f>IFERROR(__xludf.DUMMYFUNCTION("""COMPUTED_VALUE"""),"")</f>
        <v/>
      </c>
      <c r="O469" t="str">
        <f>IFERROR(__xludf.DUMMYFUNCTION("""COMPUTED_VALUE"""),"")</f>
        <v/>
      </c>
      <c r="P469" t="str">
        <f>IFERROR(__xludf.DUMMYFUNCTION("""COMPUTED_VALUE"""),"")</f>
        <v/>
      </c>
      <c r="Q469" t="str">
        <f>IFERROR(__xludf.DUMMYFUNCTION("""COMPUTED_VALUE"""),"")</f>
        <v/>
      </c>
      <c r="R469" t="str">
        <f>IFERROR(__xludf.DUMMYFUNCTION("""COMPUTED_VALUE"""),"")</f>
        <v/>
      </c>
      <c r="S469" t="str">
        <f>IFERROR(__xludf.DUMMYFUNCTION("""COMPUTED_VALUE"""),"")</f>
        <v/>
      </c>
      <c r="T469" t="str">
        <f>IFERROR(__xludf.DUMMYFUNCTION("""COMPUTED_VALUE"""),"")</f>
        <v/>
      </c>
      <c r="U469" t="str">
        <f>IFERROR(__xludf.DUMMYFUNCTION("""COMPUTED_VALUE"""),"")</f>
        <v/>
      </c>
      <c r="V469" t="str">
        <f>IFERROR(__xludf.DUMMYFUNCTION("""COMPUTED_VALUE"""),"")</f>
        <v/>
      </c>
      <c r="W469" t="str">
        <f>IFERROR(__xludf.DUMMYFUNCTION("""COMPUTED_VALUE"""),"")</f>
        <v/>
      </c>
      <c r="X469" t="str">
        <f>IFERROR(__xludf.DUMMYFUNCTION("""COMPUTED_VALUE"""),"")</f>
        <v/>
      </c>
      <c r="Y469" t="str">
        <f>IFERROR(__xludf.DUMMYFUNCTION("""COMPUTED_VALUE"""),"")</f>
        <v/>
      </c>
      <c r="Z469" t="str">
        <f>IFERROR(__xludf.DUMMYFUNCTION("""COMPUTED_VALUE"""),"")</f>
        <v/>
      </c>
      <c r="AA469" t="str">
        <f>IFERROR(__xludf.DUMMYFUNCTION("""COMPUTED_VALUE"""),"")</f>
        <v/>
      </c>
      <c r="AB469" t="str">
        <f>IFERROR(__xludf.DUMMYFUNCTION("""COMPUTED_VALUE"""),"")</f>
        <v/>
      </c>
      <c r="AC469" t="str">
        <f>IFERROR(__xludf.DUMMYFUNCTION("""COMPUTED_VALUE"""),"")</f>
        <v/>
      </c>
      <c r="AD469" t="str">
        <f>IFERROR(__xludf.DUMMYFUNCTION("""COMPUTED_VALUE"""),"")</f>
        <v/>
      </c>
      <c r="AE469" t="str">
        <f>IFERROR(__xludf.DUMMYFUNCTION("""COMPUTED_VALUE"""),"")</f>
        <v/>
      </c>
      <c r="AF469" t="str">
        <f>IFERROR(__xludf.DUMMYFUNCTION("""COMPUTED_VALUE"""),"")</f>
        <v/>
      </c>
      <c r="AG469" t="str">
        <f>IFERROR(__xludf.DUMMYFUNCTION("""COMPUTED_VALUE"""),"")</f>
        <v/>
      </c>
    </row>
    <row r="470">
      <c r="A470" t="str">
        <f>IFERROR(__xludf.DUMMYFUNCTION("""COMPUTED_VALUE"""),"")</f>
        <v/>
      </c>
      <c r="B470" t="str">
        <f>IFERROR(__xludf.DUMMYFUNCTION("""COMPUTED_VALUE"""),"")</f>
        <v/>
      </c>
      <c r="C470" t="str">
        <f>IFERROR(__xludf.DUMMYFUNCTION("""COMPUTED_VALUE"""),"")</f>
        <v/>
      </c>
      <c r="D470" t="str">
        <f>IFERROR(__xludf.DUMMYFUNCTION("""COMPUTED_VALUE"""),"")</f>
        <v/>
      </c>
      <c r="E470" t="str">
        <f>IFERROR(__xludf.DUMMYFUNCTION("""COMPUTED_VALUE"""),"")</f>
        <v/>
      </c>
      <c r="F470" t="str">
        <f>IFERROR(__xludf.DUMMYFUNCTION("""COMPUTED_VALUE"""),"")</f>
        <v/>
      </c>
      <c r="G470" t="str">
        <f>IFERROR(__xludf.DUMMYFUNCTION("""COMPUTED_VALUE"""),"")</f>
        <v/>
      </c>
      <c r="H470" t="str">
        <f>IFERROR(__xludf.DUMMYFUNCTION("""COMPUTED_VALUE"""),"")</f>
        <v/>
      </c>
      <c r="I470" t="str">
        <f>IFERROR(__xludf.DUMMYFUNCTION("""COMPUTED_VALUE"""),"")</f>
        <v/>
      </c>
      <c r="J470" t="str">
        <f>IFERROR(__xludf.DUMMYFUNCTION("""COMPUTED_VALUE"""),"")</f>
        <v/>
      </c>
      <c r="K470" t="str">
        <f>IFERROR(__xludf.DUMMYFUNCTION("""COMPUTED_VALUE"""),"")</f>
        <v/>
      </c>
      <c r="L470" s="61" t="str">
        <f>IFERROR(__xludf.DUMMYFUNCTION("""COMPUTED_VALUE"""),"")</f>
        <v/>
      </c>
      <c r="M470" s="61" t="str">
        <f>IFERROR(__xludf.DUMMYFUNCTION("""COMPUTED_VALUE"""),"")</f>
        <v/>
      </c>
      <c r="N470" t="str">
        <f>IFERROR(__xludf.DUMMYFUNCTION("""COMPUTED_VALUE"""),"")</f>
        <v/>
      </c>
      <c r="O470" t="str">
        <f>IFERROR(__xludf.DUMMYFUNCTION("""COMPUTED_VALUE"""),"")</f>
        <v/>
      </c>
      <c r="P470" t="str">
        <f>IFERROR(__xludf.DUMMYFUNCTION("""COMPUTED_VALUE"""),"")</f>
        <v/>
      </c>
      <c r="Q470" t="str">
        <f>IFERROR(__xludf.DUMMYFUNCTION("""COMPUTED_VALUE"""),"")</f>
        <v/>
      </c>
      <c r="R470" t="str">
        <f>IFERROR(__xludf.DUMMYFUNCTION("""COMPUTED_VALUE"""),"")</f>
        <v/>
      </c>
      <c r="S470" t="str">
        <f>IFERROR(__xludf.DUMMYFUNCTION("""COMPUTED_VALUE"""),"")</f>
        <v/>
      </c>
      <c r="T470" t="str">
        <f>IFERROR(__xludf.DUMMYFUNCTION("""COMPUTED_VALUE"""),"")</f>
        <v/>
      </c>
      <c r="U470" t="str">
        <f>IFERROR(__xludf.DUMMYFUNCTION("""COMPUTED_VALUE"""),"")</f>
        <v/>
      </c>
      <c r="V470" t="str">
        <f>IFERROR(__xludf.DUMMYFUNCTION("""COMPUTED_VALUE"""),"")</f>
        <v/>
      </c>
      <c r="W470" t="str">
        <f>IFERROR(__xludf.DUMMYFUNCTION("""COMPUTED_VALUE"""),"")</f>
        <v/>
      </c>
      <c r="X470" t="str">
        <f>IFERROR(__xludf.DUMMYFUNCTION("""COMPUTED_VALUE"""),"")</f>
        <v/>
      </c>
      <c r="Y470" t="str">
        <f>IFERROR(__xludf.DUMMYFUNCTION("""COMPUTED_VALUE"""),"")</f>
        <v/>
      </c>
      <c r="Z470" t="str">
        <f>IFERROR(__xludf.DUMMYFUNCTION("""COMPUTED_VALUE"""),"")</f>
        <v/>
      </c>
      <c r="AA470" t="str">
        <f>IFERROR(__xludf.DUMMYFUNCTION("""COMPUTED_VALUE"""),"")</f>
        <v/>
      </c>
      <c r="AB470" t="str">
        <f>IFERROR(__xludf.DUMMYFUNCTION("""COMPUTED_VALUE"""),"")</f>
        <v/>
      </c>
      <c r="AC470" t="str">
        <f>IFERROR(__xludf.DUMMYFUNCTION("""COMPUTED_VALUE"""),"")</f>
        <v/>
      </c>
      <c r="AD470" t="str">
        <f>IFERROR(__xludf.DUMMYFUNCTION("""COMPUTED_VALUE"""),"")</f>
        <v/>
      </c>
      <c r="AE470" t="str">
        <f>IFERROR(__xludf.DUMMYFUNCTION("""COMPUTED_VALUE"""),"")</f>
        <v/>
      </c>
      <c r="AF470" t="str">
        <f>IFERROR(__xludf.DUMMYFUNCTION("""COMPUTED_VALUE"""),"")</f>
        <v/>
      </c>
      <c r="AG470" t="str">
        <f>IFERROR(__xludf.DUMMYFUNCTION("""COMPUTED_VALUE"""),"")</f>
        <v/>
      </c>
    </row>
    <row r="471">
      <c r="A471" t="str">
        <f>IFERROR(__xludf.DUMMYFUNCTION("""COMPUTED_VALUE"""),"")</f>
        <v/>
      </c>
      <c r="B471" t="str">
        <f>IFERROR(__xludf.DUMMYFUNCTION("""COMPUTED_VALUE"""),"")</f>
        <v/>
      </c>
      <c r="C471" t="str">
        <f>IFERROR(__xludf.DUMMYFUNCTION("""COMPUTED_VALUE"""),"")</f>
        <v/>
      </c>
      <c r="D471" t="str">
        <f>IFERROR(__xludf.DUMMYFUNCTION("""COMPUTED_VALUE"""),"")</f>
        <v/>
      </c>
      <c r="E471" t="str">
        <f>IFERROR(__xludf.DUMMYFUNCTION("""COMPUTED_VALUE"""),"")</f>
        <v/>
      </c>
      <c r="F471" t="str">
        <f>IFERROR(__xludf.DUMMYFUNCTION("""COMPUTED_VALUE"""),"")</f>
        <v/>
      </c>
      <c r="G471" t="str">
        <f>IFERROR(__xludf.DUMMYFUNCTION("""COMPUTED_VALUE"""),"")</f>
        <v/>
      </c>
      <c r="H471" t="str">
        <f>IFERROR(__xludf.DUMMYFUNCTION("""COMPUTED_VALUE"""),"")</f>
        <v/>
      </c>
      <c r="I471" t="str">
        <f>IFERROR(__xludf.DUMMYFUNCTION("""COMPUTED_VALUE"""),"")</f>
        <v/>
      </c>
      <c r="J471" t="str">
        <f>IFERROR(__xludf.DUMMYFUNCTION("""COMPUTED_VALUE"""),"")</f>
        <v/>
      </c>
      <c r="K471" t="str">
        <f>IFERROR(__xludf.DUMMYFUNCTION("""COMPUTED_VALUE"""),"")</f>
        <v/>
      </c>
      <c r="L471" s="61" t="str">
        <f>IFERROR(__xludf.DUMMYFUNCTION("""COMPUTED_VALUE"""),"")</f>
        <v/>
      </c>
      <c r="M471" s="61" t="str">
        <f>IFERROR(__xludf.DUMMYFUNCTION("""COMPUTED_VALUE"""),"")</f>
        <v/>
      </c>
      <c r="N471" t="str">
        <f>IFERROR(__xludf.DUMMYFUNCTION("""COMPUTED_VALUE"""),"")</f>
        <v/>
      </c>
      <c r="O471" t="str">
        <f>IFERROR(__xludf.DUMMYFUNCTION("""COMPUTED_VALUE"""),"")</f>
        <v/>
      </c>
      <c r="P471" t="str">
        <f>IFERROR(__xludf.DUMMYFUNCTION("""COMPUTED_VALUE"""),"")</f>
        <v/>
      </c>
      <c r="Q471" t="str">
        <f>IFERROR(__xludf.DUMMYFUNCTION("""COMPUTED_VALUE"""),"")</f>
        <v/>
      </c>
      <c r="R471" t="str">
        <f>IFERROR(__xludf.DUMMYFUNCTION("""COMPUTED_VALUE"""),"")</f>
        <v/>
      </c>
      <c r="S471" t="str">
        <f>IFERROR(__xludf.DUMMYFUNCTION("""COMPUTED_VALUE"""),"")</f>
        <v/>
      </c>
      <c r="T471" t="str">
        <f>IFERROR(__xludf.DUMMYFUNCTION("""COMPUTED_VALUE"""),"")</f>
        <v/>
      </c>
      <c r="U471" t="str">
        <f>IFERROR(__xludf.DUMMYFUNCTION("""COMPUTED_VALUE"""),"")</f>
        <v/>
      </c>
      <c r="V471" t="str">
        <f>IFERROR(__xludf.DUMMYFUNCTION("""COMPUTED_VALUE"""),"")</f>
        <v/>
      </c>
      <c r="W471" t="str">
        <f>IFERROR(__xludf.DUMMYFUNCTION("""COMPUTED_VALUE"""),"")</f>
        <v/>
      </c>
      <c r="X471" t="str">
        <f>IFERROR(__xludf.DUMMYFUNCTION("""COMPUTED_VALUE"""),"")</f>
        <v/>
      </c>
      <c r="Y471" t="str">
        <f>IFERROR(__xludf.DUMMYFUNCTION("""COMPUTED_VALUE"""),"")</f>
        <v/>
      </c>
      <c r="Z471" t="str">
        <f>IFERROR(__xludf.DUMMYFUNCTION("""COMPUTED_VALUE"""),"")</f>
        <v/>
      </c>
      <c r="AA471" t="str">
        <f>IFERROR(__xludf.DUMMYFUNCTION("""COMPUTED_VALUE"""),"")</f>
        <v/>
      </c>
      <c r="AB471" t="str">
        <f>IFERROR(__xludf.DUMMYFUNCTION("""COMPUTED_VALUE"""),"")</f>
        <v/>
      </c>
      <c r="AC471" t="str">
        <f>IFERROR(__xludf.DUMMYFUNCTION("""COMPUTED_VALUE"""),"")</f>
        <v/>
      </c>
      <c r="AD471" t="str">
        <f>IFERROR(__xludf.DUMMYFUNCTION("""COMPUTED_VALUE"""),"")</f>
        <v/>
      </c>
      <c r="AE471" t="str">
        <f>IFERROR(__xludf.DUMMYFUNCTION("""COMPUTED_VALUE"""),"")</f>
        <v/>
      </c>
      <c r="AF471" t="str">
        <f>IFERROR(__xludf.DUMMYFUNCTION("""COMPUTED_VALUE"""),"")</f>
        <v/>
      </c>
      <c r="AG471" t="str">
        <f>IFERROR(__xludf.DUMMYFUNCTION("""COMPUTED_VALUE"""),"")</f>
        <v/>
      </c>
    </row>
    <row r="472">
      <c r="A472" t="str">
        <f>IFERROR(__xludf.DUMMYFUNCTION("""COMPUTED_VALUE"""),"")</f>
        <v/>
      </c>
      <c r="B472" t="str">
        <f>IFERROR(__xludf.DUMMYFUNCTION("""COMPUTED_VALUE"""),"")</f>
        <v/>
      </c>
      <c r="C472" t="str">
        <f>IFERROR(__xludf.DUMMYFUNCTION("""COMPUTED_VALUE"""),"")</f>
        <v/>
      </c>
      <c r="D472" t="str">
        <f>IFERROR(__xludf.DUMMYFUNCTION("""COMPUTED_VALUE"""),"")</f>
        <v/>
      </c>
      <c r="E472" t="str">
        <f>IFERROR(__xludf.DUMMYFUNCTION("""COMPUTED_VALUE"""),"")</f>
        <v/>
      </c>
      <c r="F472" t="str">
        <f>IFERROR(__xludf.DUMMYFUNCTION("""COMPUTED_VALUE"""),"")</f>
        <v/>
      </c>
      <c r="G472" t="str">
        <f>IFERROR(__xludf.DUMMYFUNCTION("""COMPUTED_VALUE"""),"")</f>
        <v/>
      </c>
      <c r="H472" t="str">
        <f>IFERROR(__xludf.DUMMYFUNCTION("""COMPUTED_VALUE"""),"")</f>
        <v/>
      </c>
      <c r="I472" t="str">
        <f>IFERROR(__xludf.DUMMYFUNCTION("""COMPUTED_VALUE"""),"")</f>
        <v/>
      </c>
      <c r="J472" t="str">
        <f>IFERROR(__xludf.DUMMYFUNCTION("""COMPUTED_VALUE"""),"")</f>
        <v/>
      </c>
      <c r="K472" t="str">
        <f>IFERROR(__xludf.DUMMYFUNCTION("""COMPUTED_VALUE"""),"")</f>
        <v/>
      </c>
      <c r="L472" s="61" t="str">
        <f>IFERROR(__xludf.DUMMYFUNCTION("""COMPUTED_VALUE"""),"")</f>
        <v/>
      </c>
      <c r="M472" s="61" t="str">
        <f>IFERROR(__xludf.DUMMYFUNCTION("""COMPUTED_VALUE"""),"")</f>
        <v/>
      </c>
      <c r="N472" t="str">
        <f>IFERROR(__xludf.DUMMYFUNCTION("""COMPUTED_VALUE"""),"")</f>
        <v/>
      </c>
      <c r="O472" t="str">
        <f>IFERROR(__xludf.DUMMYFUNCTION("""COMPUTED_VALUE"""),"")</f>
        <v/>
      </c>
      <c r="P472" t="str">
        <f>IFERROR(__xludf.DUMMYFUNCTION("""COMPUTED_VALUE"""),"")</f>
        <v/>
      </c>
      <c r="Q472" t="str">
        <f>IFERROR(__xludf.DUMMYFUNCTION("""COMPUTED_VALUE"""),"")</f>
        <v/>
      </c>
      <c r="R472" t="str">
        <f>IFERROR(__xludf.DUMMYFUNCTION("""COMPUTED_VALUE"""),"")</f>
        <v/>
      </c>
      <c r="S472" t="str">
        <f>IFERROR(__xludf.DUMMYFUNCTION("""COMPUTED_VALUE"""),"")</f>
        <v/>
      </c>
      <c r="T472" t="str">
        <f>IFERROR(__xludf.DUMMYFUNCTION("""COMPUTED_VALUE"""),"")</f>
        <v/>
      </c>
      <c r="U472" t="str">
        <f>IFERROR(__xludf.DUMMYFUNCTION("""COMPUTED_VALUE"""),"")</f>
        <v/>
      </c>
      <c r="V472" t="str">
        <f>IFERROR(__xludf.DUMMYFUNCTION("""COMPUTED_VALUE"""),"")</f>
        <v/>
      </c>
      <c r="W472" t="str">
        <f>IFERROR(__xludf.DUMMYFUNCTION("""COMPUTED_VALUE"""),"")</f>
        <v/>
      </c>
      <c r="X472" t="str">
        <f>IFERROR(__xludf.DUMMYFUNCTION("""COMPUTED_VALUE"""),"")</f>
        <v/>
      </c>
      <c r="Y472" t="str">
        <f>IFERROR(__xludf.DUMMYFUNCTION("""COMPUTED_VALUE"""),"")</f>
        <v/>
      </c>
      <c r="Z472" t="str">
        <f>IFERROR(__xludf.DUMMYFUNCTION("""COMPUTED_VALUE"""),"")</f>
        <v/>
      </c>
      <c r="AA472" t="str">
        <f>IFERROR(__xludf.DUMMYFUNCTION("""COMPUTED_VALUE"""),"")</f>
        <v/>
      </c>
      <c r="AB472" t="str">
        <f>IFERROR(__xludf.DUMMYFUNCTION("""COMPUTED_VALUE"""),"")</f>
        <v/>
      </c>
      <c r="AC472" t="str">
        <f>IFERROR(__xludf.DUMMYFUNCTION("""COMPUTED_VALUE"""),"")</f>
        <v/>
      </c>
      <c r="AD472" t="str">
        <f>IFERROR(__xludf.DUMMYFUNCTION("""COMPUTED_VALUE"""),"")</f>
        <v/>
      </c>
      <c r="AE472" t="str">
        <f>IFERROR(__xludf.DUMMYFUNCTION("""COMPUTED_VALUE"""),"")</f>
        <v/>
      </c>
      <c r="AF472" t="str">
        <f>IFERROR(__xludf.DUMMYFUNCTION("""COMPUTED_VALUE"""),"")</f>
        <v/>
      </c>
      <c r="AG472" t="str">
        <f>IFERROR(__xludf.DUMMYFUNCTION("""COMPUTED_VALUE"""),"")</f>
        <v/>
      </c>
    </row>
    <row r="473">
      <c r="A473" t="str">
        <f>IFERROR(__xludf.DUMMYFUNCTION("""COMPUTED_VALUE"""),"")</f>
        <v/>
      </c>
      <c r="B473" t="str">
        <f>IFERROR(__xludf.DUMMYFUNCTION("""COMPUTED_VALUE"""),"")</f>
        <v/>
      </c>
      <c r="C473" t="str">
        <f>IFERROR(__xludf.DUMMYFUNCTION("""COMPUTED_VALUE"""),"")</f>
        <v/>
      </c>
      <c r="D473" t="str">
        <f>IFERROR(__xludf.DUMMYFUNCTION("""COMPUTED_VALUE"""),"")</f>
        <v/>
      </c>
      <c r="E473" t="str">
        <f>IFERROR(__xludf.DUMMYFUNCTION("""COMPUTED_VALUE"""),"")</f>
        <v/>
      </c>
      <c r="F473" t="str">
        <f>IFERROR(__xludf.DUMMYFUNCTION("""COMPUTED_VALUE"""),"")</f>
        <v/>
      </c>
      <c r="G473" t="str">
        <f>IFERROR(__xludf.DUMMYFUNCTION("""COMPUTED_VALUE"""),"")</f>
        <v/>
      </c>
      <c r="H473" t="str">
        <f>IFERROR(__xludf.DUMMYFUNCTION("""COMPUTED_VALUE"""),"")</f>
        <v/>
      </c>
      <c r="I473" t="str">
        <f>IFERROR(__xludf.DUMMYFUNCTION("""COMPUTED_VALUE"""),"")</f>
        <v/>
      </c>
      <c r="J473" t="str">
        <f>IFERROR(__xludf.DUMMYFUNCTION("""COMPUTED_VALUE"""),"")</f>
        <v/>
      </c>
      <c r="K473" t="str">
        <f>IFERROR(__xludf.DUMMYFUNCTION("""COMPUTED_VALUE"""),"")</f>
        <v/>
      </c>
      <c r="L473" s="61" t="str">
        <f>IFERROR(__xludf.DUMMYFUNCTION("""COMPUTED_VALUE"""),"")</f>
        <v/>
      </c>
      <c r="M473" s="61" t="str">
        <f>IFERROR(__xludf.DUMMYFUNCTION("""COMPUTED_VALUE"""),"")</f>
        <v/>
      </c>
      <c r="N473" t="str">
        <f>IFERROR(__xludf.DUMMYFUNCTION("""COMPUTED_VALUE"""),"")</f>
        <v/>
      </c>
      <c r="O473" t="str">
        <f>IFERROR(__xludf.DUMMYFUNCTION("""COMPUTED_VALUE"""),"")</f>
        <v/>
      </c>
      <c r="P473" t="str">
        <f>IFERROR(__xludf.DUMMYFUNCTION("""COMPUTED_VALUE"""),"")</f>
        <v/>
      </c>
      <c r="Q473" t="str">
        <f>IFERROR(__xludf.DUMMYFUNCTION("""COMPUTED_VALUE"""),"")</f>
        <v/>
      </c>
      <c r="R473" t="str">
        <f>IFERROR(__xludf.DUMMYFUNCTION("""COMPUTED_VALUE"""),"")</f>
        <v/>
      </c>
      <c r="S473" t="str">
        <f>IFERROR(__xludf.DUMMYFUNCTION("""COMPUTED_VALUE"""),"")</f>
        <v/>
      </c>
      <c r="T473" t="str">
        <f>IFERROR(__xludf.DUMMYFUNCTION("""COMPUTED_VALUE"""),"")</f>
        <v/>
      </c>
      <c r="U473" t="str">
        <f>IFERROR(__xludf.DUMMYFUNCTION("""COMPUTED_VALUE"""),"")</f>
        <v/>
      </c>
      <c r="V473" t="str">
        <f>IFERROR(__xludf.DUMMYFUNCTION("""COMPUTED_VALUE"""),"")</f>
        <v/>
      </c>
      <c r="W473" t="str">
        <f>IFERROR(__xludf.DUMMYFUNCTION("""COMPUTED_VALUE"""),"")</f>
        <v/>
      </c>
      <c r="X473" t="str">
        <f>IFERROR(__xludf.DUMMYFUNCTION("""COMPUTED_VALUE"""),"")</f>
        <v/>
      </c>
      <c r="Y473" t="str">
        <f>IFERROR(__xludf.DUMMYFUNCTION("""COMPUTED_VALUE"""),"")</f>
        <v/>
      </c>
      <c r="Z473" t="str">
        <f>IFERROR(__xludf.DUMMYFUNCTION("""COMPUTED_VALUE"""),"")</f>
        <v/>
      </c>
      <c r="AA473" t="str">
        <f>IFERROR(__xludf.DUMMYFUNCTION("""COMPUTED_VALUE"""),"")</f>
        <v/>
      </c>
      <c r="AB473" t="str">
        <f>IFERROR(__xludf.DUMMYFUNCTION("""COMPUTED_VALUE"""),"")</f>
        <v/>
      </c>
      <c r="AC473" t="str">
        <f>IFERROR(__xludf.DUMMYFUNCTION("""COMPUTED_VALUE"""),"")</f>
        <v/>
      </c>
      <c r="AD473" t="str">
        <f>IFERROR(__xludf.DUMMYFUNCTION("""COMPUTED_VALUE"""),"")</f>
        <v/>
      </c>
      <c r="AE473" t="str">
        <f>IFERROR(__xludf.DUMMYFUNCTION("""COMPUTED_VALUE"""),"")</f>
        <v/>
      </c>
      <c r="AF473" t="str">
        <f>IFERROR(__xludf.DUMMYFUNCTION("""COMPUTED_VALUE"""),"")</f>
        <v/>
      </c>
      <c r="AG473" t="str">
        <f>IFERROR(__xludf.DUMMYFUNCTION("""COMPUTED_VALUE"""),"")</f>
        <v/>
      </c>
    </row>
    <row r="474">
      <c r="A474" t="str">
        <f>IFERROR(__xludf.DUMMYFUNCTION("""COMPUTED_VALUE"""),"")</f>
        <v/>
      </c>
      <c r="B474" t="str">
        <f>IFERROR(__xludf.DUMMYFUNCTION("""COMPUTED_VALUE"""),"")</f>
        <v/>
      </c>
      <c r="C474" t="str">
        <f>IFERROR(__xludf.DUMMYFUNCTION("""COMPUTED_VALUE"""),"")</f>
        <v/>
      </c>
      <c r="D474" t="str">
        <f>IFERROR(__xludf.DUMMYFUNCTION("""COMPUTED_VALUE"""),"")</f>
        <v/>
      </c>
      <c r="E474" t="str">
        <f>IFERROR(__xludf.DUMMYFUNCTION("""COMPUTED_VALUE"""),"")</f>
        <v/>
      </c>
      <c r="F474" t="str">
        <f>IFERROR(__xludf.DUMMYFUNCTION("""COMPUTED_VALUE"""),"")</f>
        <v/>
      </c>
      <c r="G474" t="str">
        <f>IFERROR(__xludf.DUMMYFUNCTION("""COMPUTED_VALUE"""),"")</f>
        <v/>
      </c>
      <c r="H474" t="str">
        <f>IFERROR(__xludf.DUMMYFUNCTION("""COMPUTED_VALUE"""),"")</f>
        <v/>
      </c>
      <c r="I474" t="str">
        <f>IFERROR(__xludf.DUMMYFUNCTION("""COMPUTED_VALUE"""),"")</f>
        <v/>
      </c>
      <c r="J474" t="str">
        <f>IFERROR(__xludf.DUMMYFUNCTION("""COMPUTED_VALUE"""),"")</f>
        <v/>
      </c>
      <c r="K474" t="str">
        <f>IFERROR(__xludf.DUMMYFUNCTION("""COMPUTED_VALUE"""),"")</f>
        <v/>
      </c>
      <c r="L474" s="61" t="str">
        <f>IFERROR(__xludf.DUMMYFUNCTION("""COMPUTED_VALUE"""),"")</f>
        <v/>
      </c>
      <c r="M474" s="61" t="str">
        <f>IFERROR(__xludf.DUMMYFUNCTION("""COMPUTED_VALUE"""),"")</f>
        <v/>
      </c>
      <c r="N474" t="str">
        <f>IFERROR(__xludf.DUMMYFUNCTION("""COMPUTED_VALUE"""),"")</f>
        <v/>
      </c>
      <c r="O474" t="str">
        <f>IFERROR(__xludf.DUMMYFUNCTION("""COMPUTED_VALUE"""),"")</f>
        <v/>
      </c>
      <c r="P474" t="str">
        <f>IFERROR(__xludf.DUMMYFUNCTION("""COMPUTED_VALUE"""),"")</f>
        <v/>
      </c>
      <c r="Q474" t="str">
        <f>IFERROR(__xludf.DUMMYFUNCTION("""COMPUTED_VALUE"""),"")</f>
        <v/>
      </c>
      <c r="R474" t="str">
        <f>IFERROR(__xludf.DUMMYFUNCTION("""COMPUTED_VALUE"""),"")</f>
        <v/>
      </c>
      <c r="S474" t="str">
        <f>IFERROR(__xludf.DUMMYFUNCTION("""COMPUTED_VALUE"""),"")</f>
        <v/>
      </c>
      <c r="T474" t="str">
        <f>IFERROR(__xludf.DUMMYFUNCTION("""COMPUTED_VALUE"""),"")</f>
        <v/>
      </c>
      <c r="U474" t="str">
        <f>IFERROR(__xludf.DUMMYFUNCTION("""COMPUTED_VALUE"""),"")</f>
        <v/>
      </c>
      <c r="V474" t="str">
        <f>IFERROR(__xludf.DUMMYFUNCTION("""COMPUTED_VALUE"""),"")</f>
        <v/>
      </c>
      <c r="W474" t="str">
        <f>IFERROR(__xludf.DUMMYFUNCTION("""COMPUTED_VALUE"""),"")</f>
        <v/>
      </c>
      <c r="X474" t="str">
        <f>IFERROR(__xludf.DUMMYFUNCTION("""COMPUTED_VALUE"""),"")</f>
        <v/>
      </c>
      <c r="Y474" t="str">
        <f>IFERROR(__xludf.DUMMYFUNCTION("""COMPUTED_VALUE"""),"")</f>
        <v/>
      </c>
      <c r="Z474" t="str">
        <f>IFERROR(__xludf.DUMMYFUNCTION("""COMPUTED_VALUE"""),"")</f>
        <v/>
      </c>
      <c r="AA474" t="str">
        <f>IFERROR(__xludf.DUMMYFUNCTION("""COMPUTED_VALUE"""),"")</f>
        <v/>
      </c>
      <c r="AB474" t="str">
        <f>IFERROR(__xludf.DUMMYFUNCTION("""COMPUTED_VALUE"""),"")</f>
        <v/>
      </c>
      <c r="AC474" t="str">
        <f>IFERROR(__xludf.DUMMYFUNCTION("""COMPUTED_VALUE"""),"")</f>
        <v/>
      </c>
      <c r="AD474" t="str">
        <f>IFERROR(__xludf.DUMMYFUNCTION("""COMPUTED_VALUE"""),"")</f>
        <v/>
      </c>
      <c r="AE474" t="str">
        <f>IFERROR(__xludf.DUMMYFUNCTION("""COMPUTED_VALUE"""),"")</f>
        <v/>
      </c>
      <c r="AF474" t="str">
        <f>IFERROR(__xludf.DUMMYFUNCTION("""COMPUTED_VALUE"""),"")</f>
        <v/>
      </c>
      <c r="AG474" t="str">
        <f>IFERROR(__xludf.DUMMYFUNCTION("""COMPUTED_VALUE"""),"")</f>
        <v/>
      </c>
    </row>
    <row r="475">
      <c r="A475" t="str">
        <f>IFERROR(__xludf.DUMMYFUNCTION("""COMPUTED_VALUE"""),"")</f>
        <v/>
      </c>
      <c r="B475" t="str">
        <f>IFERROR(__xludf.DUMMYFUNCTION("""COMPUTED_VALUE"""),"")</f>
        <v/>
      </c>
      <c r="C475" t="str">
        <f>IFERROR(__xludf.DUMMYFUNCTION("""COMPUTED_VALUE"""),"")</f>
        <v/>
      </c>
      <c r="D475" t="str">
        <f>IFERROR(__xludf.DUMMYFUNCTION("""COMPUTED_VALUE"""),"")</f>
        <v/>
      </c>
      <c r="E475" t="str">
        <f>IFERROR(__xludf.DUMMYFUNCTION("""COMPUTED_VALUE"""),"")</f>
        <v/>
      </c>
      <c r="F475" t="str">
        <f>IFERROR(__xludf.DUMMYFUNCTION("""COMPUTED_VALUE"""),"")</f>
        <v/>
      </c>
      <c r="G475" t="str">
        <f>IFERROR(__xludf.DUMMYFUNCTION("""COMPUTED_VALUE"""),"")</f>
        <v/>
      </c>
      <c r="H475" t="str">
        <f>IFERROR(__xludf.DUMMYFUNCTION("""COMPUTED_VALUE"""),"")</f>
        <v/>
      </c>
      <c r="I475" t="str">
        <f>IFERROR(__xludf.DUMMYFUNCTION("""COMPUTED_VALUE"""),"")</f>
        <v/>
      </c>
      <c r="J475" t="str">
        <f>IFERROR(__xludf.DUMMYFUNCTION("""COMPUTED_VALUE"""),"")</f>
        <v/>
      </c>
      <c r="K475" t="str">
        <f>IFERROR(__xludf.DUMMYFUNCTION("""COMPUTED_VALUE"""),"")</f>
        <v/>
      </c>
      <c r="L475" s="61" t="str">
        <f>IFERROR(__xludf.DUMMYFUNCTION("""COMPUTED_VALUE"""),"")</f>
        <v/>
      </c>
      <c r="M475" s="61" t="str">
        <f>IFERROR(__xludf.DUMMYFUNCTION("""COMPUTED_VALUE"""),"")</f>
        <v/>
      </c>
      <c r="N475" t="str">
        <f>IFERROR(__xludf.DUMMYFUNCTION("""COMPUTED_VALUE"""),"")</f>
        <v/>
      </c>
      <c r="O475" t="str">
        <f>IFERROR(__xludf.DUMMYFUNCTION("""COMPUTED_VALUE"""),"")</f>
        <v/>
      </c>
      <c r="P475" t="str">
        <f>IFERROR(__xludf.DUMMYFUNCTION("""COMPUTED_VALUE"""),"")</f>
        <v/>
      </c>
      <c r="Q475" t="str">
        <f>IFERROR(__xludf.DUMMYFUNCTION("""COMPUTED_VALUE"""),"")</f>
        <v/>
      </c>
      <c r="R475" t="str">
        <f>IFERROR(__xludf.DUMMYFUNCTION("""COMPUTED_VALUE"""),"")</f>
        <v/>
      </c>
      <c r="S475" t="str">
        <f>IFERROR(__xludf.DUMMYFUNCTION("""COMPUTED_VALUE"""),"")</f>
        <v/>
      </c>
      <c r="T475" t="str">
        <f>IFERROR(__xludf.DUMMYFUNCTION("""COMPUTED_VALUE"""),"")</f>
        <v/>
      </c>
      <c r="U475" t="str">
        <f>IFERROR(__xludf.DUMMYFUNCTION("""COMPUTED_VALUE"""),"")</f>
        <v/>
      </c>
      <c r="V475" t="str">
        <f>IFERROR(__xludf.DUMMYFUNCTION("""COMPUTED_VALUE"""),"")</f>
        <v/>
      </c>
      <c r="W475" t="str">
        <f>IFERROR(__xludf.DUMMYFUNCTION("""COMPUTED_VALUE"""),"")</f>
        <v/>
      </c>
      <c r="X475" t="str">
        <f>IFERROR(__xludf.DUMMYFUNCTION("""COMPUTED_VALUE"""),"")</f>
        <v/>
      </c>
      <c r="Y475" t="str">
        <f>IFERROR(__xludf.DUMMYFUNCTION("""COMPUTED_VALUE"""),"")</f>
        <v/>
      </c>
      <c r="Z475" t="str">
        <f>IFERROR(__xludf.DUMMYFUNCTION("""COMPUTED_VALUE"""),"")</f>
        <v/>
      </c>
      <c r="AA475" t="str">
        <f>IFERROR(__xludf.DUMMYFUNCTION("""COMPUTED_VALUE"""),"")</f>
        <v/>
      </c>
      <c r="AB475" t="str">
        <f>IFERROR(__xludf.DUMMYFUNCTION("""COMPUTED_VALUE"""),"")</f>
        <v/>
      </c>
      <c r="AC475" t="str">
        <f>IFERROR(__xludf.DUMMYFUNCTION("""COMPUTED_VALUE"""),"")</f>
        <v/>
      </c>
      <c r="AD475" t="str">
        <f>IFERROR(__xludf.DUMMYFUNCTION("""COMPUTED_VALUE"""),"")</f>
        <v/>
      </c>
      <c r="AE475" t="str">
        <f>IFERROR(__xludf.DUMMYFUNCTION("""COMPUTED_VALUE"""),"")</f>
        <v/>
      </c>
      <c r="AF475" t="str">
        <f>IFERROR(__xludf.DUMMYFUNCTION("""COMPUTED_VALUE"""),"")</f>
        <v/>
      </c>
      <c r="AG475" t="str">
        <f>IFERROR(__xludf.DUMMYFUNCTION("""COMPUTED_VALUE"""),"")</f>
        <v/>
      </c>
    </row>
    <row r="476">
      <c r="A476" t="str">
        <f>IFERROR(__xludf.DUMMYFUNCTION("""COMPUTED_VALUE"""),"")</f>
        <v/>
      </c>
      <c r="B476" t="str">
        <f>IFERROR(__xludf.DUMMYFUNCTION("""COMPUTED_VALUE"""),"")</f>
        <v/>
      </c>
      <c r="C476" t="str">
        <f>IFERROR(__xludf.DUMMYFUNCTION("""COMPUTED_VALUE"""),"")</f>
        <v/>
      </c>
      <c r="D476" t="str">
        <f>IFERROR(__xludf.DUMMYFUNCTION("""COMPUTED_VALUE"""),"")</f>
        <v/>
      </c>
      <c r="E476" t="str">
        <f>IFERROR(__xludf.DUMMYFUNCTION("""COMPUTED_VALUE"""),"")</f>
        <v/>
      </c>
      <c r="F476" t="str">
        <f>IFERROR(__xludf.DUMMYFUNCTION("""COMPUTED_VALUE"""),"")</f>
        <v/>
      </c>
      <c r="G476" t="str">
        <f>IFERROR(__xludf.DUMMYFUNCTION("""COMPUTED_VALUE"""),"")</f>
        <v/>
      </c>
      <c r="H476" t="str">
        <f>IFERROR(__xludf.DUMMYFUNCTION("""COMPUTED_VALUE"""),"")</f>
        <v/>
      </c>
      <c r="I476" t="str">
        <f>IFERROR(__xludf.DUMMYFUNCTION("""COMPUTED_VALUE"""),"")</f>
        <v/>
      </c>
      <c r="J476" t="str">
        <f>IFERROR(__xludf.DUMMYFUNCTION("""COMPUTED_VALUE"""),"")</f>
        <v/>
      </c>
      <c r="K476" t="str">
        <f>IFERROR(__xludf.DUMMYFUNCTION("""COMPUTED_VALUE"""),"")</f>
        <v/>
      </c>
      <c r="L476" s="61" t="str">
        <f>IFERROR(__xludf.DUMMYFUNCTION("""COMPUTED_VALUE"""),"")</f>
        <v/>
      </c>
      <c r="M476" s="61" t="str">
        <f>IFERROR(__xludf.DUMMYFUNCTION("""COMPUTED_VALUE"""),"")</f>
        <v/>
      </c>
      <c r="N476" t="str">
        <f>IFERROR(__xludf.DUMMYFUNCTION("""COMPUTED_VALUE"""),"")</f>
        <v/>
      </c>
      <c r="O476" t="str">
        <f>IFERROR(__xludf.DUMMYFUNCTION("""COMPUTED_VALUE"""),"")</f>
        <v/>
      </c>
      <c r="P476" t="str">
        <f>IFERROR(__xludf.DUMMYFUNCTION("""COMPUTED_VALUE"""),"")</f>
        <v/>
      </c>
      <c r="Q476" t="str">
        <f>IFERROR(__xludf.DUMMYFUNCTION("""COMPUTED_VALUE"""),"")</f>
        <v/>
      </c>
      <c r="R476" t="str">
        <f>IFERROR(__xludf.DUMMYFUNCTION("""COMPUTED_VALUE"""),"")</f>
        <v/>
      </c>
      <c r="S476" t="str">
        <f>IFERROR(__xludf.DUMMYFUNCTION("""COMPUTED_VALUE"""),"")</f>
        <v/>
      </c>
      <c r="T476" t="str">
        <f>IFERROR(__xludf.DUMMYFUNCTION("""COMPUTED_VALUE"""),"")</f>
        <v/>
      </c>
      <c r="U476" t="str">
        <f>IFERROR(__xludf.DUMMYFUNCTION("""COMPUTED_VALUE"""),"")</f>
        <v/>
      </c>
      <c r="V476" t="str">
        <f>IFERROR(__xludf.DUMMYFUNCTION("""COMPUTED_VALUE"""),"")</f>
        <v/>
      </c>
      <c r="W476" t="str">
        <f>IFERROR(__xludf.DUMMYFUNCTION("""COMPUTED_VALUE"""),"")</f>
        <v/>
      </c>
      <c r="X476" t="str">
        <f>IFERROR(__xludf.DUMMYFUNCTION("""COMPUTED_VALUE"""),"")</f>
        <v/>
      </c>
      <c r="Y476" t="str">
        <f>IFERROR(__xludf.DUMMYFUNCTION("""COMPUTED_VALUE"""),"")</f>
        <v/>
      </c>
      <c r="Z476" t="str">
        <f>IFERROR(__xludf.DUMMYFUNCTION("""COMPUTED_VALUE"""),"")</f>
        <v/>
      </c>
      <c r="AA476" t="str">
        <f>IFERROR(__xludf.DUMMYFUNCTION("""COMPUTED_VALUE"""),"")</f>
        <v/>
      </c>
      <c r="AB476" t="str">
        <f>IFERROR(__xludf.DUMMYFUNCTION("""COMPUTED_VALUE"""),"")</f>
        <v/>
      </c>
      <c r="AC476" t="str">
        <f>IFERROR(__xludf.DUMMYFUNCTION("""COMPUTED_VALUE"""),"")</f>
        <v/>
      </c>
      <c r="AD476" t="str">
        <f>IFERROR(__xludf.DUMMYFUNCTION("""COMPUTED_VALUE"""),"")</f>
        <v/>
      </c>
      <c r="AE476" t="str">
        <f>IFERROR(__xludf.DUMMYFUNCTION("""COMPUTED_VALUE"""),"")</f>
        <v/>
      </c>
      <c r="AF476" t="str">
        <f>IFERROR(__xludf.DUMMYFUNCTION("""COMPUTED_VALUE"""),"")</f>
        <v/>
      </c>
      <c r="AG476" t="str">
        <f>IFERROR(__xludf.DUMMYFUNCTION("""COMPUTED_VALUE"""),"")</f>
        <v/>
      </c>
    </row>
    <row r="477">
      <c r="A477" t="str">
        <f>IFERROR(__xludf.DUMMYFUNCTION("""COMPUTED_VALUE"""),"")</f>
        <v/>
      </c>
      <c r="B477" t="str">
        <f>IFERROR(__xludf.DUMMYFUNCTION("""COMPUTED_VALUE"""),"")</f>
        <v/>
      </c>
      <c r="C477" t="str">
        <f>IFERROR(__xludf.DUMMYFUNCTION("""COMPUTED_VALUE"""),"")</f>
        <v/>
      </c>
      <c r="D477" t="str">
        <f>IFERROR(__xludf.DUMMYFUNCTION("""COMPUTED_VALUE"""),"")</f>
        <v/>
      </c>
      <c r="E477" t="str">
        <f>IFERROR(__xludf.DUMMYFUNCTION("""COMPUTED_VALUE"""),"")</f>
        <v/>
      </c>
      <c r="F477" t="str">
        <f>IFERROR(__xludf.DUMMYFUNCTION("""COMPUTED_VALUE"""),"")</f>
        <v/>
      </c>
      <c r="G477" t="str">
        <f>IFERROR(__xludf.DUMMYFUNCTION("""COMPUTED_VALUE"""),"")</f>
        <v/>
      </c>
      <c r="H477" t="str">
        <f>IFERROR(__xludf.DUMMYFUNCTION("""COMPUTED_VALUE"""),"")</f>
        <v/>
      </c>
      <c r="I477" t="str">
        <f>IFERROR(__xludf.DUMMYFUNCTION("""COMPUTED_VALUE"""),"")</f>
        <v/>
      </c>
      <c r="J477" t="str">
        <f>IFERROR(__xludf.DUMMYFUNCTION("""COMPUTED_VALUE"""),"")</f>
        <v/>
      </c>
      <c r="K477" t="str">
        <f>IFERROR(__xludf.DUMMYFUNCTION("""COMPUTED_VALUE"""),"")</f>
        <v/>
      </c>
      <c r="L477" s="61" t="str">
        <f>IFERROR(__xludf.DUMMYFUNCTION("""COMPUTED_VALUE"""),"")</f>
        <v/>
      </c>
      <c r="M477" s="61" t="str">
        <f>IFERROR(__xludf.DUMMYFUNCTION("""COMPUTED_VALUE"""),"")</f>
        <v/>
      </c>
      <c r="N477" t="str">
        <f>IFERROR(__xludf.DUMMYFUNCTION("""COMPUTED_VALUE"""),"")</f>
        <v/>
      </c>
      <c r="O477" t="str">
        <f>IFERROR(__xludf.DUMMYFUNCTION("""COMPUTED_VALUE"""),"")</f>
        <v/>
      </c>
      <c r="P477" t="str">
        <f>IFERROR(__xludf.DUMMYFUNCTION("""COMPUTED_VALUE"""),"")</f>
        <v/>
      </c>
      <c r="Q477" t="str">
        <f>IFERROR(__xludf.DUMMYFUNCTION("""COMPUTED_VALUE"""),"")</f>
        <v/>
      </c>
      <c r="R477" t="str">
        <f>IFERROR(__xludf.DUMMYFUNCTION("""COMPUTED_VALUE"""),"")</f>
        <v/>
      </c>
      <c r="S477" t="str">
        <f>IFERROR(__xludf.DUMMYFUNCTION("""COMPUTED_VALUE"""),"")</f>
        <v/>
      </c>
      <c r="T477" t="str">
        <f>IFERROR(__xludf.DUMMYFUNCTION("""COMPUTED_VALUE"""),"")</f>
        <v/>
      </c>
      <c r="U477" t="str">
        <f>IFERROR(__xludf.DUMMYFUNCTION("""COMPUTED_VALUE"""),"")</f>
        <v/>
      </c>
      <c r="V477" t="str">
        <f>IFERROR(__xludf.DUMMYFUNCTION("""COMPUTED_VALUE"""),"")</f>
        <v/>
      </c>
      <c r="W477" t="str">
        <f>IFERROR(__xludf.DUMMYFUNCTION("""COMPUTED_VALUE"""),"")</f>
        <v/>
      </c>
      <c r="X477" t="str">
        <f>IFERROR(__xludf.DUMMYFUNCTION("""COMPUTED_VALUE"""),"")</f>
        <v/>
      </c>
      <c r="Y477" t="str">
        <f>IFERROR(__xludf.DUMMYFUNCTION("""COMPUTED_VALUE"""),"")</f>
        <v/>
      </c>
      <c r="Z477" t="str">
        <f>IFERROR(__xludf.DUMMYFUNCTION("""COMPUTED_VALUE"""),"")</f>
        <v/>
      </c>
      <c r="AA477" t="str">
        <f>IFERROR(__xludf.DUMMYFUNCTION("""COMPUTED_VALUE"""),"")</f>
        <v/>
      </c>
      <c r="AB477" t="str">
        <f>IFERROR(__xludf.DUMMYFUNCTION("""COMPUTED_VALUE"""),"")</f>
        <v/>
      </c>
      <c r="AC477" t="str">
        <f>IFERROR(__xludf.DUMMYFUNCTION("""COMPUTED_VALUE"""),"")</f>
        <v/>
      </c>
      <c r="AD477" t="str">
        <f>IFERROR(__xludf.DUMMYFUNCTION("""COMPUTED_VALUE"""),"")</f>
        <v/>
      </c>
      <c r="AE477" t="str">
        <f>IFERROR(__xludf.DUMMYFUNCTION("""COMPUTED_VALUE"""),"")</f>
        <v/>
      </c>
      <c r="AF477" t="str">
        <f>IFERROR(__xludf.DUMMYFUNCTION("""COMPUTED_VALUE"""),"")</f>
        <v/>
      </c>
      <c r="AG477" t="str">
        <f>IFERROR(__xludf.DUMMYFUNCTION("""COMPUTED_VALUE"""),"")</f>
        <v/>
      </c>
    </row>
    <row r="478">
      <c r="A478" t="str">
        <f>IFERROR(__xludf.DUMMYFUNCTION("""COMPUTED_VALUE"""),"")</f>
        <v/>
      </c>
      <c r="B478" t="str">
        <f>IFERROR(__xludf.DUMMYFUNCTION("""COMPUTED_VALUE"""),"")</f>
        <v/>
      </c>
      <c r="C478" t="str">
        <f>IFERROR(__xludf.DUMMYFUNCTION("""COMPUTED_VALUE"""),"")</f>
        <v/>
      </c>
      <c r="D478" t="str">
        <f>IFERROR(__xludf.DUMMYFUNCTION("""COMPUTED_VALUE"""),"")</f>
        <v/>
      </c>
      <c r="E478" t="str">
        <f>IFERROR(__xludf.DUMMYFUNCTION("""COMPUTED_VALUE"""),"")</f>
        <v/>
      </c>
      <c r="F478" t="str">
        <f>IFERROR(__xludf.DUMMYFUNCTION("""COMPUTED_VALUE"""),"")</f>
        <v/>
      </c>
      <c r="G478" t="str">
        <f>IFERROR(__xludf.DUMMYFUNCTION("""COMPUTED_VALUE"""),"")</f>
        <v/>
      </c>
      <c r="H478" t="str">
        <f>IFERROR(__xludf.DUMMYFUNCTION("""COMPUTED_VALUE"""),"")</f>
        <v/>
      </c>
      <c r="I478" t="str">
        <f>IFERROR(__xludf.DUMMYFUNCTION("""COMPUTED_VALUE"""),"")</f>
        <v/>
      </c>
      <c r="J478" t="str">
        <f>IFERROR(__xludf.DUMMYFUNCTION("""COMPUTED_VALUE"""),"")</f>
        <v/>
      </c>
      <c r="K478" t="str">
        <f>IFERROR(__xludf.DUMMYFUNCTION("""COMPUTED_VALUE"""),"")</f>
        <v/>
      </c>
      <c r="L478" s="61" t="str">
        <f>IFERROR(__xludf.DUMMYFUNCTION("""COMPUTED_VALUE"""),"")</f>
        <v/>
      </c>
      <c r="M478" s="61" t="str">
        <f>IFERROR(__xludf.DUMMYFUNCTION("""COMPUTED_VALUE"""),"")</f>
        <v/>
      </c>
      <c r="N478" t="str">
        <f>IFERROR(__xludf.DUMMYFUNCTION("""COMPUTED_VALUE"""),"")</f>
        <v/>
      </c>
      <c r="O478" t="str">
        <f>IFERROR(__xludf.DUMMYFUNCTION("""COMPUTED_VALUE"""),"")</f>
        <v/>
      </c>
      <c r="P478" t="str">
        <f>IFERROR(__xludf.DUMMYFUNCTION("""COMPUTED_VALUE"""),"")</f>
        <v/>
      </c>
      <c r="Q478" t="str">
        <f>IFERROR(__xludf.DUMMYFUNCTION("""COMPUTED_VALUE"""),"")</f>
        <v/>
      </c>
      <c r="R478" t="str">
        <f>IFERROR(__xludf.DUMMYFUNCTION("""COMPUTED_VALUE"""),"")</f>
        <v/>
      </c>
      <c r="S478" t="str">
        <f>IFERROR(__xludf.DUMMYFUNCTION("""COMPUTED_VALUE"""),"")</f>
        <v/>
      </c>
      <c r="T478" t="str">
        <f>IFERROR(__xludf.DUMMYFUNCTION("""COMPUTED_VALUE"""),"")</f>
        <v/>
      </c>
      <c r="U478" t="str">
        <f>IFERROR(__xludf.DUMMYFUNCTION("""COMPUTED_VALUE"""),"")</f>
        <v/>
      </c>
      <c r="V478" t="str">
        <f>IFERROR(__xludf.DUMMYFUNCTION("""COMPUTED_VALUE"""),"")</f>
        <v/>
      </c>
      <c r="W478" t="str">
        <f>IFERROR(__xludf.DUMMYFUNCTION("""COMPUTED_VALUE"""),"")</f>
        <v/>
      </c>
      <c r="X478" t="str">
        <f>IFERROR(__xludf.DUMMYFUNCTION("""COMPUTED_VALUE"""),"")</f>
        <v/>
      </c>
      <c r="Y478" t="str">
        <f>IFERROR(__xludf.DUMMYFUNCTION("""COMPUTED_VALUE"""),"")</f>
        <v/>
      </c>
      <c r="Z478" t="str">
        <f>IFERROR(__xludf.DUMMYFUNCTION("""COMPUTED_VALUE"""),"")</f>
        <v/>
      </c>
      <c r="AA478" t="str">
        <f>IFERROR(__xludf.DUMMYFUNCTION("""COMPUTED_VALUE"""),"")</f>
        <v/>
      </c>
      <c r="AB478" t="str">
        <f>IFERROR(__xludf.DUMMYFUNCTION("""COMPUTED_VALUE"""),"")</f>
        <v/>
      </c>
      <c r="AC478" t="str">
        <f>IFERROR(__xludf.DUMMYFUNCTION("""COMPUTED_VALUE"""),"")</f>
        <v/>
      </c>
      <c r="AD478" t="str">
        <f>IFERROR(__xludf.DUMMYFUNCTION("""COMPUTED_VALUE"""),"")</f>
        <v/>
      </c>
      <c r="AE478" t="str">
        <f>IFERROR(__xludf.DUMMYFUNCTION("""COMPUTED_VALUE"""),"")</f>
        <v/>
      </c>
      <c r="AF478" t="str">
        <f>IFERROR(__xludf.DUMMYFUNCTION("""COMPUTED_VALUE"""),"")</f>
        <v/>
      </c>
      <c r="AG478" t="str">
        <f>IFERROR(__xludf.DUMMYFUNCTION("""COMPUTED_VALUE"""),"")</f>
        <v/>
      </c>
    </row>
    <row r="479">
      <c r="A479" t="str">
        <f>IFERROR(__xludf.DUMMYFUNCTION("""COMPUTED_VALUE"""),"")</f>
        <v/>
      </c>
      <c r="B479" t="str">
        <f>IFERROR(__xludf.DUMMYFUNCTION("""COMPUTED_VALUE"""),"")</f>
        <v/>
      </c>
      <c r="C479" t="str">
        <f>IFERROR(__xludf.DUMMYFUNCTION("""COMPUTED_VALUE"""),"")</f>
        <v/>
      </c>
      <c r="D479" t="str">
        <f>IFERROR(__xludf.DUMMYFUNCTION("""COMPUTED_VALUE"""),"")</f>
        <v/>
      </c>
      <c r="E479" t="str">
        <f>IFERROR(__xludf.DUMMYFUNCTION("""COMPUTED_VALUE"""),"")</f>
        <v/>
      </c>
      <c r="F479" t="str">
        <f>IFERROR(__xludf.DUMMYFUNCTION("""COMPUTED_VALUE"""),"")</f>
        <v/>
      </c>
      <c r="G479" t="str">
        <f>IFERROR(__xludf.DUMMYFUNCTION("""COMPUTED_VALUE"""),"")</f>
        <v/>
      </c>
      <c r="H479" t="str">
        <f>IFERROR(__xludf.DUMMYFUNCTION("""COMPUTED_VALUE"""),"")</f>
        <v/>
      </c>
      <c r="I479" t="str">
        <f>IFERROR(__xludf.DUMMYFUNCTION("""COMPUTED_VALUE"""),"")</f>
        <v/>
      </c>
      <c r="J479" t="str">
        <f>IFERROR(__xludf.DUMMYFUNCTION("""COMPUTED_VALUE"""),"")</f>
        <v/>
      </c>
      <c r="K479" t="str">
        <f>IFERROR(__xludf.DUMMYFUNCTION("""COMPUTED_VALUE"""),"")</f>
        <v/>
      </c>
      <c r="L479" s="61" t="str">
        <f>IFERROR(__xludf.DUMMYFUNCTION("""COMPUTED_VALUE"""),"")</f>
        <v/>
      </c>
      <c r="M479" s="61" t="str">
        <f>IFERROR(__xludf.DUMMYFUNCTION("""COMPUTED_VALUE"""),"")</f>
        <v/>
      </c>
      <c r="N479" t="str">
        <f>IFERROR(__xludf.DUMMYFUNCTION("""COMPUTED_VALUE"""),"")</f>
        <v/>
      </c>
      <c r="O479" t="str">
        <f>IFERROR(__xludf.DUMMYFUNCTION("""COMPUTED_VALUE"""),"")</f>
        <v/>
      </c>
      <c r="P479" t="str">
        <f>IFERROR(__xludf.DUMMYFUNCTION("""COMPUTED_VALUE"""),"")</f>
        <v/>
      </c>
      <c r="Q479" t="str">
        <f>IFERROR(__xludf.DUMMYFUNCTION("""COMPUTED_VALUE"""),"")</f>
        <v/>
      </c>
      <c r="R479" t="str">
        <f>IFERROR(__xludf.DUMMYFUNCTION("""COMPUTED_VALUE"""),"")</f>
        <v/>
      </c>
      <c r="S479" t="str">
        <f>IFERROR(__xludf.DUMMYFUNCTION("""COMPUTED_VALUE"""),"")</f>
        <v/>
      </c>
      <c r="T479" t="str">
        <f>IFERROR(__xludf.DUMMYFUNCTION("""COMPUTED_VALUE"""),"")</f>
        <v/>
      </c>
      <c r="U479" t="str">
        <f>IFERROR(__xludf.DUMMYFUNCTION("""COMPUTED_VALUE"""),"")</f>
        <v/>
      </c>
      <c r="V479" t="str">
        <f>IFERROR(__xludf.DUMMYFUNCTION("""COMPUTED_VALUE"""),"")</f>
        <v/>
      </c>
      <c r="W479" t="str">
        <f>IFERROR(__xludf.DUMMYFUNCTION("""COMPUTED_VALUE"""),"")</f>
        <v/>
      </c>
      <c r="X479" t="str">
        <f>IFERROR(__xludf.DUMMYFUNCTION("""COMPUTED_VALUE"""),"")</f>
        <v/>
      </c>
      <c r="Y479" t="str">
        <f>IFERROR(__xludf.DUMMYFUNCTION("""COMPUTED_VALUE"""),"")</f>
        <v/>
      </c>
      <c r="Z479" t="str">
        <f>IFERROR(__xludf.DUMMYFUNCTION("""COMPUTED_VALUE"""),"")</f>
        <v/>
      </c>
      <c r="AA479" t="str">
        <f>IFERROR(__xludf.DUMMYFUNCTION("""COMPUTED_VALUE"""),"")</f>
        <v/>
      </c>
      <c r="AB479" t="str">
        <f>IFERROR(__xludf.DUMMYFUNCTION("""COMPUTED_VALUE"""),"")</f>
        <v/>
      </c>
      <c r="AC479" t="str">
        <f>IFERROR(__xludf.DUMMYFUNCTION("""COMPUTED_VALUE"""),"")</f>
        <v/>
      </c>
      <c r="AD479" t="str">
        <f>IFERROR(__xludf.DUMMYFUNCTION("""COMPUTED_VALUE"""),"")</f>
        <v/>
      </c>
      <c r="AE479" t="str">
        <f>IFERROR(__xludf.DUMMYFUNCTION("""COMPUTED_VALUE"""),"")</f>
        <v/>
      </c>
      <c r="AF479" t="str">
        <f>IFERROR(__xludf.DUMMYFUNCTION("""COMPUTED_VALUE"""),"")</f>
        <v/>
      </c>
      <c r="AG479" t="str">
        <f>IFERROR(__xludf.DUMMYFUNCTION("""COMPUTED_VALUE"""),"")</f>
        <v/>
      </c>
    </row>
    <row r="480">
      <c r="A480" t="str">
        <f>IFERROR(__xludf.DUMMYFUNCTION("""COMPUTED_VALUE"""),"")</f>
        <v/>
      </c>
      <c r="B480" t="str">
        <f>IFERROR(__xludf.DUMMYFUNCTION("""COMPUTED_VALUE"""),"")</f>
        <v/>
      </c>
      <c r="C480" t="str">
        <f>IFERROR(__xludf.DUMMYFUNCTION("""COMPUTED_VALUE"""),"")</f>
        <v/>
      </c>
      <c r="D480" t="str">
        <f>IFERROR(__xludf.DUMMYFUNCTION("""COMPUTED_VALUE"""),"")</f>
        <v/>
      </c>
      <c r="E480" t="str">
        <f>IFERROR(__xludf.DUMMYFUNCTION("""COMPUTED_VALUE"""),"")</f>
        <v/>
      </c>
      <c r="F480" t="str">
        <f>IFERROR(__xludf.DUMMYFUNCTION("""COMPUTED_VALUE"""),"")</f>
        <v/>
      </c>
      <c r="G480" t="str">
        <f>IFERROR(__xludf.DUMMYFUNCTION("""COMPUTED_VALUE"""),"")</f>
        <v/>
      </c>
      <c r="H480" t="str">
        <f>IFERROR(__xludf.DUMMYFUNCTION("""COMPUTED_VALUE"""),"")</f>
        <v/>
      </c>
      <c r="I480" t="str">
        <f>IFERROR(__xludf.DUMMYFUNCTION("""COMPUTED_VALUE"""),"")</f>
        <v/>
      </c>
      <c r="J480" t="str">
        <f>IFERROR(__xludf.DUMMYFUNCTION("""COMPUTED_VALUE"""),"")</f>
        <v/>
      </c>
      <c r="K480" t="str">
        <f>IFERROR(__xludf.DUMMYFUNCTION("""COMPUTED_VALUE"""),"")</f>
        <v/>
      </c>
      <c r="L480" s="61" t="str">
        <f>IFERROR(__xludf.DUMMYFUNCTION("""COMPUTED_VALUE"""),"")</f>
        <v/>
      </c>
      <c r="M480" s="61" t="str">
        <f>IFERROR(__xludf.DUMMYFUNCTION("""COMPUTED_VALUE"""),"")</f>
        <v/>
      </c>
      <c r="N480" t="str">
        <f>IFERROR(__xludf.DUMMYFUNCTION("""COMPUTED_VALUE"""),"")</f>
        <v/>
      </c>
      <c r="O480" t="str">
        <f>IFERROR(__xludf.DUMMYFUNCTION("""COMPUTED_VALUE"""),"")</f>
        <v/>
      </c>
      <c r="P480" t="str">
        <f>IFERROR(__xludf.DUMMYFUNCTION("""COMPUTED_VALUE"""),"")</f>
        <v/>
      </c>
      <c r="Q480" t="str">
        <f>IFERROR(__xludf.DUMMYFUNCTION("""COMPUTED_VALUE"""),"")</f>
        <v/>
      </c>
      <c r="R480" t="str">
        <f>IFERROR(__xludf.DUMMYFUNCTION("""COMPUTED_VALUE"""),"")</f>
        <v/>
      </c>
      <c r="S480" t="str">
        <f>IFERROR(__xludf.DUMMYFUNCTION("""COMPUTED_VALUE"""),"")</f>
        <v/>
      </c>
      <c r="T480" t="str">
        <f>IFERROR(__xludf.DUMMYFUNCTION("""COMPUTED_VALUE"""),"")</f>
        <v/>
      </c>
      <c r="U480" t="str">
        <f>IFERROR(__xludf.DUMMYFUNCTION("""COMPUTED_VALUE"""),"")</f>
        <v/>
      </c>
      <c r="V480" t="str">
        <f>IFERROR(__xludf.DUMMYFUNCTION("""COMPUTED_VALUE"""),"")</f>
        <v/>
      </c>
      <c r="W480" t="str">
        <f>IFERROR(__xludf.DUMMYFUNCTION("""COMPUTED_VALUE"""),"")</f>
        <v/>
      </c>
      <c r="X480" t="str">
        <f>IFERROR(__xludf.DUMMYFUNCTION("""COMPUTED_VALUE"""),"")</f>
        <v/>
      </c>
      <c r="Y480" t="str">
        <f>IFERROR(__xludf.DUMMYFUNCTION("""COMPUTED_VALUE"""),"")</f>
        <v/>
      </c>
      <c r="Z480" t="str">
        <f>IFERROR(__xludf.DUMMYFUNCTION("""COMPUTED_VALUE"""),"")</f>
        <v/>
      </c>
      <c r="AA480" t="str">
        <f>IFERROR(__xludf.DUMMYFUNCTION("""COMPUTED_VALUE"""),"")</f>
        <v/>
      </c>
      <c r="AB480" t="str">
        <f>IFERROR(__xludf.DUMMYFUNCTION("""COMPUTED_VALUE"""),"")</f>
        <v/>
      </c>
      <c r="AC480" t="str">
        <f>IFERROR(__xludf.DUMMYFUNCTION("""COMPUTED_VALUE"""),"")</f>
        <v/>
      </c>
      <c r="AD480" t="str">
        <f>IFERROR(__xludf.DUMMYFUNCTION("""COMPUTED_VALUE"""),"")</f>
        <v/>
      </c>
      <c r="AE480" t="str">
        <f>IFERROR(__xludf.DUMMYFUNCTION("""COMPUTED_VALUE"""),"")</f>
        <v/>
      </c>
      <c r="AF480" t="str">
        <f>IFERROR(__xludf.DUMMYFUNCTION("""COMPUTED_VALUE"""),"")</f>
        <v/>
      </c>
      <c r="AG480" t="str">
        <f>IFERROR(__xludf.DUMMYFUNCTION("""COMPUTED_VALUE"""),"")</f>
        <v/>
      </c>
    </row>
    <row r="481">
      <c r="A481" t="str">
        <f>IFERROR(__xludf.DUMMYFUNCTION("""COMPUTED_VALUE"""),"")</f>
        <v/>
      </c>
      <c r="B481" t="str">
        <f>IFERROR(__xludf.DUMMYFUNCTION("""COMPUTED_VALUE"""),"")</f>
        <v/>
      </c>
      <c r="C481" t="str">
        <f>IFERROR(__xludf.DUMMYFUNCTION("""COMPUTED_VALUE"""),"")</f>
        <v/>
      </c>
      <c r="D481" t="str">
        <f>IFERROR(__xludf.DUMMYFUNCTION("""COMPUTED_VALUE"""),"")</f>
        <v/>
      </c>
      <c r="E481" t="str">
        <f>IFERROR(__xludf.DUMMYFUNCTION("""COMPUTED_VALUE"""),"")</f>
        <v/>
      </c>
      <c r="F481" t="str">
        <f>IFERROR(__xludf.DUMMYFUNCTION("""COMPUTED_VALUE"""),"")</f>
        <v/>
      </c>
      <c r="G481" t="str">
        <f>IFERROR(__xludf.DUMMYFUNCTION("""COMPUTED_VALUE"""),"")</f>
        <v/>
      </c>
      <c r="H481" t="str">
        <f>IFERROR(__xludf.DUMMYFUNCTION("""COMPUTED_VALUE"""),"")</f>
        <v/>
      </c>
      <c r="I481" t="str">
        <f>IFERROR(__xludf.DUMMYFUNCTION("""COMPUTED_VALUE"""),"")</f>
        <v/>
      </c>
      <c r="J481" t="str">
        <f>IFERROR(__xludf.DUMMYFUNCTION("""COMPUTED_VALUE"""),"")</f>
        <v/>
      </c>
      <c r="K481" t="str">
        <f>IFERROR(__xludf.DUMMYFUNCTION("""COMPUTED_VALUE"""),"")</f>
        <v/>
      </c>
      <c r="L481" s="61" t="str">
        <f>IFERROR(__xludf.DUMMYFUNCTION("""COMPUTED_VALUE"""),"")</f>
        <v/>
      </c>
      <c r="M481" s="61" t="str">
        <f>IFERROR(__xludf.DUMMYFUNCTION("""COMPUTED_VALUE"""),"")</f>
        <v/>
      </c>
      <c r="N481" t="str">
        <f>IFERROR(__xludf.DUMMYFUNCTION("""COMPUTED_VALUE"""),"")</f>
        <v/>
      </c>
      <c r="O481" t="str">
        <f>IFERROR(__xludf.DUMMYFUNCTION("""COMPUTED_VALUE"""),"")</f>
        <v/>
      </c>
      <c r="P481" t="str">
        <f>IFERROR(__xludf.DUMMYFUNCTION("""COMPUTED_VALUE"""),"")</f>
        <v/>
      </c>
      <c r="Q481" t="str">
        <f>IFERROR(__xludf.DUMMYFUNCTION("""COMPUTED_VALUE"""),"")</f>
        <v/>
      </c>
      <c r="R481" t="str">
        <f>IFERROR(__xludf.DUMMYFUNCTION("""COMPUTED_VALUE"""),"")</f>
        <v/>
      </c>
      <c r="S481" t="str">
        <f>IFERROR(__xludf.DUMMYFUNCTION("""COMPUTED_VALUE"""),"")</f>
        <v/>
      </c>
      <c r="T481" t="str">
        <f>IFERROR(__xludf.DUMMYFUNCTION("""COMPUTED_VALUE"""),"")</f>
        <v/>
      </c>
      <c r="U481" t="str">
        <f>IFERROR(__xludf.DUMMYFUNCTION("""COMPUTED_VALUE"""),"")</f>
        <v/>
      </c>
      <c r="V481" t="str">
        <f>IFERROR(__xludf.DUMMYFUNCTION("""COMPUTED_VALUE"""),"")</f>
        <v/>
      </c>
      <c r="W481" t="str">
        <f>IFERROR(__xludf.DUMMYFUNCTION("""COMPUTED_VALUE"""),"")</f>
        <v/>
      </c>
      <c r="X481" t="str">
        <f>IFERROR(__xludf.DUMMYFUNCTION("""COMPUTED_VALUE"""),"")</f>
        <v/>
      </c>
      <c r="Y481" t="str">
        <f>IFERROR(__xludf.DUMMYFUNCTION("""COMPUTED_VALUE"""),"")</f>
        <v/>
      </c>
      <c r="Z481" t="str">
        <f>IFERROR(__xludf.DUMMYFUNCTION("""COMPUTED_VALUE"""),"")</f>
        <v/>
      </c>
      <c r="AA481" t="str">
        <f>IFERROR(__xludf.DUMMYFUNCTION("""COMPUTED_VALUE"""),"")</f>
        <v/>
      </c>
      <c r="AB481" t="str">
        <f>IFERROR(__xludf.DUMMYFUNCTION("""COMPUTED_VALUE"""),"")</f>
        <v/>
      </c>
      <c r="AC481" t="str">
        <f>IFERROR(__xludf.DUMMYFUNCTION("""COMPUTED_VALUE"""),"")</f>
        <v/>
      </c>
      <c r="AD481" t="str">
        <f>IFERROR(__xludf.DUMMYFUNCTION("""COMPUTED_VALUE"""),"")</f>
        <v/>
      </c>
      <c r="AE481" t="str">
        <f>IFERROR(__xludf.DUMMYFUNCTION("""COMPUTED_VALUE"""),"")</f>
        <v/>
      </c>
      <c r="AF481" t="str">
        <f>IFERROR(__xludf.DUMMYFUNCTION("""COMPUTED_VALUE"""),"")</f>
        <v/>
      </c>
      <c r="AG481" t="str">
        <f>IFERROR(__xludf.DUMMYFUNCTION("""COMPUTED_VALUE"""),"")</f>
        <v/>
      </c>
    </row>
    <row r="482">
      <c r="A482" t="str">
        <f>IFERROR(__xludf.DUMMYFUNCTION("""COMPUTED_VALUE"""),"")</f>
        <v/>
      </c>
      <c r="B482" t="str">
        <f>IFERROR(__xludf.DUMMYFUNCTION("""COMPUTED_VALUE"""),"")</f>
        <v/>
      </c>
      <c r="C482" t="str">
        <f>IFERROR(__xludf.DUMMYFUNCTION("""COMPUTED_VALUE"""),"")</f>
        <v/>
      </c>
      <c r="D482" t="str">
        <f>IFERROR(__xludf.DUMMYFUNCTION("""COMPUTED_VALUE"""),"")</f>
        <v/>
      </c>
      <c r="E482" t="str">
        <f>IFERROR(__xludf.DUMMYFUNCTION("""COMPUTED_VALUE"""),"")</f>
        <v/>
      </c>
      <c r="F482" t="str">
        <f>IFERROR(__xludf.DUMMYFUNCTION("""COMPUTED_VALUE"""),"")</f>
        <v/>
      </c>
      <c r="G482" t="str">
        <f>IFERROR(__xludf.DUMMYFUNCTION("""COMPUTED_VALUE"""),"")</f>
        <v/>
      </c>
      <c r="H482" t="str">
        <f>IFERROR(__xludf.DUMMYFUNCTION("""COMPUTED_VALUE"""),"")</f>
        <v/>
      </c>
      <c r="I482" t="str">
        <f>IFERROR(__xludf.DUMMYFUNCTION("""COMPUTED_VALUE"""),"")</f>
        <v/>
      </c>
      <c r="J482" t="str">
        <f>IFERROR(__xludf.DUMMYFUNCTION("""COMPUTED_VALUE"""),"")</f>
        <v/>
      </c>
      <c r="K482" t="str">
        <f>IFERROR(__xludf.DUMMYFUNCTION("""COMPUTED_VALUE"""),"")</f>
        <v/>
      </c>
      <c r="L482" s="61" t="str">
        <f>IFERROR(__xludf.DUMMYFUNCTION("""COMPUTED_VALUE"""),"")</f>
        <v/>
      </c>
      <c r="M482" s="61" t="str">
        <f>IFERROR(__xludf.DUMMYFUNCTION("""COMPUTED_VALUE"""),"")</f>
        <v/>
      </c>
      <c r="N482" t="str">
        <f>IFERROR(__xludf.DUMMYFUNCTION("""COMPUTED_VALUE"""),"")</f>
        <v/>
      </c>
      <c r="O482" t="str">
        <f>IFERROR(__xludf.DUMMYFUNCTION("""COMPUTED_VALUE"""),"")</f>
        <v/>
      </c>
      <c r="P482" t="str">
        <f>IFERROR(__xludf.DUMMYFUNCTION("""COMPUTED_VALUE"""),"")</f>
        <v/>
      </c>
      <c r="Q482" t="str">
        <f>IFERROR(__xludf.DUMMYFUNCTION("""COMPUTED_VALUE"""),"")</f>
        <v/>
      </c>
      <c r="R482" t="str">
        <f>IFERROR(__xludf.DUMMYFUNCTION("""COMPUTED_VALUE"""),"")</f>
        <v/>
      </c>
      <c r="S482" t="str">
        <f>IFERROR(__xludf.DUMMYFUNCTION("""COMPUTED_VALUE"""),"")</f>
        <v/>
      </c>
      <c r="T482" t="str">
        <f>IFERROR(__xludf.DUMMYFUNCTION("""COMPUTED_VALUE"""),"")</f>
        <v/>
      </c>
      <c r="U482" t="str">
        <f>IFERROR(__xludf.DUMMYFUNCTION("""COMPUTED_VALUE"""),"")</f>
        <v/>
      </c>
      <c r="V482" t="str">
        <f>IFERROR(__xludf.DUMMYFUNCTION("""COMPUTED_VALUE"""),"")</f>
        <v/>
      </c>
      <c r="W482" t="str">
        <f>IFERROR(__xludf.DUMMYFUNCTION("""COMPUTED_VALUE"""),"")</f>
        <v/>
      </c>
      <c r="X482" t="str">
        <f>IFERROR(__xludf.DUMMYFUNCTION("""COMPUTED_VALUE"""),"")</f>
        <v/>
      </c>
      <c r="Y482" t="str">
        <f>IFERROR(__xludf.DUMMYFUNCTION("""COMPUTED_VALUE"""),"")</f>
        <v/>
      </c>
      <c r="Z482" t="str">
        <f>IFERROR(__xludf.DUMMYFUNCTION("""COMPUTED_VALUE"""),"")</f>
        <v/>
      </c>
      <c r="AA482" t="str">
        <f>IFERROR(__xludf.DUMMYFUNCTION("""COMPUTED_VALUE"""),"")</f>
        <v/>
      </c>
      <c r="AB482" t="str">
        <f>IFERROR(__xludf.DUMMYFUNCTION("""COMPUTED_VALUE"""),"")</f>
        <v/>
      </c>
      <c r="AC482" t="str">
        <f>IFERROR(__xludf.DUMMYFUNCTION("""COMPUTED_VALUE"""),"")</f>
        <v/>
      </c>
      <c r="AD482" t="str">
        <f>IFERROR(__xludf.DUMMYFUNCTION("""COMPUTED_VALUE"""),"")</f>
        <v/>
      </c>
      <c r="AE482" t="str">
        <f>IFERROR(__xludf.DUMMYFUNCTION("""COMPUTED_VALUE"""),"")</f>
        <v/>
      </c>
      <c r="AF482" t="str">
        <f>IFERROR(__xludf.DUMMYFUNCTION("""COMPUTED_VALUE"""),"")</f>
        <v/>
      </c>
      <c r="AG482" t="str">
        <f>IFERROR(__xludf.DUMMYFUNCTION("""COMPUTED_VALUE"""),"")</f>
        <v/>
      </c>
    </row>
    <row r="483">
      <c r="A483" t="str">
        <f>IFERROR(__xludf.DUMMYFUNCTION("""COMPUTED_VALUE"""),"")</f>
        <v/>
      </c>
      <c r="B483" t="str">
        <f>IFERROR(__xludf.DUMMYFUNCTION("""COMPUTED_VALUE"""),"")</f>
        <v/>
      </c>
      <c r="C483" t="str">
        <f>IFERROR(__xludf.DUMMYFUNCTION("""COMPUTED_VALUE"""),"")</f>
        <v/>
      </c>
      <c r="D483" t="str">
        <f>IFERROR(__xludf.DUMMYFUNCTION("""COMPUTED_VALUE"""),"")</f>
        <v/>
      </c>
      <c r="E483" t="str">
        <f>IFERROR(__xludf.DUMMYFUNCTION("""COMPUTED_VALUE"""),"")</f>
        <v/>
      </c>
      <c r="F483" t="str">
        <f>IFERROR(__xludf.DUMMYFUNCTION("""COMPUTED_VALUE"""),"")</f>
        <v/>
      </c>
      <c r="G483" t="str">
        <f>IFERROR(__xludf.DUMMYFUNCTION("""COMPUTED_VALUE"""),"")</f>
        <v/>
      </c>
      <c r="H483" t="str">
        <f>IFERROR(__xludf.DUMMYFUNCTION("""COMPUTED_VALUE"""),"")</f>
        <v/>
      </c>
      <c r="I483" t="str">
        <f>IFERROR(__xludf.DUMMYFUNCTION("""COMPUTED_VALUE"""),"")</f>
        <v/>
      </c>
      <c r="J483" t="str">
        <f>IFERROR(__xludf.DUMMYFUNCTION("""COMPUTED_VALUE"""),"")</f>
        <v/>
      </c>
      <c r="K483" t="str">
        <f>IFERROR(__xludf.DUMMYFUNCTION("""COMPUTED_VALUE"""),"")</f>
        <v/>
      </c>
      <c r="L483" s="61" t="str">
        <f>IFERROR(__xludf.DUMMYFUNCTION("""COMPUTED_VALUE"""),"")</f>
        <v/>
      </c>
      <c r="M483" s="61" t="str">
        <f>IFERROR(__xludf.DUMMYFUNCTION("""COMPUTED_VALUE"""),"")</f>
        <v/>
      </c>
      <c r="N483" t="str">
        <f>IFERROR(__xludf.DUMMYFUNCTION("""COMPUTED_VALUE"""),"")</f>
        <v/>
      </c>
      <c r="O483" t="str">
        <f>IFERROR(__xludf.DUMMYFUNCTION("""COMPUTED_VALUE"""),"")</f>
        <v/>
      </c>
      <c r="P483" t="str">
        <f>IFERROR(__xludf.DUMMYFUNCTION("""COMPUTED_VALUE"""),"")</f>
        <v/>
      </c>
      <c r="Q483" t="str">
        <f>IFERROR(__xludf.DUMMYFUNCTION("""COMPUTED_VALUE"""),"")</f>
        <v/>
      </c>
      <c r="R483" t="str">
        <f>IFERROR(__xludf.DUMMYFUNCTION("""COMPUTED_VALUE"""),"")</f>
        <v/>
      </c>
      <c r="S483" t="str">
        <f>IFERROR(__xludf.DUMMYFUNCTION("""COMPUTED_VALUE"""),"")</f>
        <v/>
      </c>
      <c r="T483" t="str">
        <f>IFERROR(__xludf.DUMMYFUNCTION("""COMPUTED_VALUE"""),"")</f>
        <v/>
      </c>
      <c r="U483" t="str">
        <f>IFERROR(__xludf.DUMMYFUNCTION("""COMPUTED_VALUE"""),"")</f>
        <v/>
      </c>
      <c r="V483" t="str">
        <f>IFERROR(__xludf.DUMMYFUNCTION("""COMPUTED_VALUE"""),"")</f>
        <v/>
      </c>
      <c r="W483" t="str">
        <f>IFERROR(__xludf.DUMMYFUNCTION("""COMPUTED_VALUE"""),"")</f>
        <v/>
      </c>
      <c r="X483" t="str">
        <f>IFERROR(__xludf.DUMMYFUNCTION("""COMPUTED_VALUE"""),"")</f>
        <v/>
      </c>
      <c r="Y483" t="str">
        <f>IFERROR(__xludf.DUMMYFUNCTION("""COMPUTED_VALUE"""),"")</f>
        <v/>
      </c>
      <c r="Z483" t="str">
        <f>IFERROR(__xludf.DUMMYFUNCTION("""COMPUTED_VALUE"""),"")</f>
        <v/>
      </c>
      <c r="AA483" t="str">
        <f>IFERROR(__xludf.DUMMYFUNCTION("""COMPUTED_VALUE"""),"")</f>
        <v/>
      </c>
      <c r="AB483" t="str">
        <f>IFERROR(__xludf.DUMMYFUNCTION("""COMPUTED_VALUE"""),"")</f>
        <v/>
      </c>
      <c r="AC483" t="str">
        <f>IFERROR(__xludf.DUMMYFUNCTION("""COMPUTED_VALUE"""),"")</f>
        <v/>
      </c>
      <c r="AD483" t="str">
        <f>IFERROR(__xludf.DUMMYFUNCTION("""COMPUTED_VALUE"""),"")</f>
        <v/>
      </c>
      <c r="AE483" t="str">
        <f>IFERROR(__xludf.DUMMYFUNCTION("""COMPUTED_VALUE"""),"")</f>
        <v/>
      </c>
      <c r="AF483" t="str">
        <f>IFERROR(__xludf.DUMMYFUNCTION("""COMPUTED_VALUE"""),"")</f>
        <v/>
      </c>
      <c r="AG483" t="str">
        <f>IFERROR(__xludf.DUMMYFUNCTION("""COMPUTED_VALUE"""),"")</f>
        <v/>
      </c>
    </row>
    <row r="484">
      <c r="A484" t="str">
        <f>IFERROR(__xludf.DUMMYFUNCTION("""COMPUTED_VALUE"""),"")</f>
        <v/>
      </c>
      <c r="B484" t="str">
        <f>IFERROR(__xludf.DUMMYFUNCTION("""COMPUTED_VALUE"""),"")</f>
        <v/>
      </c>
      <c r="C484" t="str">
        <f>IFERROR(__xludf.DUMMYFUNCTION("""COMPUTED_VALUE"""),"")</f>
        <v/>
      </c>
      <c r="D484" t="str">
        <f>IFERROR(__xludf.DUMMYFUNCTION("""COMPUTED_VALUE"""),"")</f>
        <v/>
      </c>
      <c r="E484" t="str">
        <f>IFERROR(__xludf.DUMMYFUNCTION("""COMPUTED_VALUE"""),"")</f>
        <v/>
      </c>
      <c r="F484" t="str">
        <f>IFERROR(__xludf.DUMMYFUNCTION("""COMPUTED_VALUE"""),"")</f>
        <v/>
      </c>
      <c r="G484" t="str">
        <f>IFERROR(__xludf.DUMMYFUNCTION("""COMPUTED_VALUE"""),"")</f>
        <v/>
      </c>
      <c r="H484" t="str">
        <f>IFERROR(__xludf.DUMMYFUNCTION("""COMPUTED_VALUE"""),"")</f>
        <v/>
      </c>
      <c r="I484" t="str">
        <f>IFERROR(__xludf.DUMMYFUNCTION("""COMPUTED_VALUE"""),"")</f>
        <v/>
      </c>
      <c r="J484" t="str">
        <f>IFERROR(__xludf.DUMMYFUNCTION("""COMPUTED_VALUE"""),"")</f>
        <v/>
      </c>
      <c r="K484" t="str">
        <f>IFERROR(__xludf.DUMMYFUNCTION("""COMPUTED_VALUE"""),"")</f>
        <v/>
      </c>
      <c r="L484" s="61" t="str">
        <f>IFERROR(__xludf.DUMMYFUNCTION("""COMPUTED_VALUE"""),"")</f>
        <v/>
      </c>
      <c r="M484" s="61" t="str">
        <f>IFERROR(__xludf.DUMMYFUNCTION("""COMPUTED_VALUE"""),"")</f>
        <v/>
      </c>
      <c r="N484" t="str">
        <f>IFERROR(__xludf.DUMMYFUNCTION("""COMPUTED_VALUE"""),"")</f>
        <v/>
      </c>
      <c r="O484" t="str">
        <f>IFERROR(__xludf.DUMMYFUNCTION("""COMPUTED_VALUE"""),"")</f>
        <v/>
      </c>
      <c r="P484" t="str">
        <f>IFERROR(__xludf.DUMMYFUNCTION("""COMPUTED_VALUE"""),"")</f>
        <v/>
      </c>
      <c r="Q484" t="str">
        <f>IFERROR(__xludf.DUMMYFUNCTION("""COMPUTED_VALUE"""),"")</f>
        <v/>
      </c>
      <c r="R484" t="str">
        <f>IFERROR(__xludf.DUMMYFUNCTION("""COMPUTED_VALUE"""),"")</f>
        <v/>
      </c>
      <c r="S484" t="str">
        <f>IFERROR(__xludf.DUMMYFUNCTION("""COMPUTED_VALUE"""),"")</f>
        <v/>
      </c>
      <c r="T484" t="str">
        <f>IFERROR(__xludf.DUMMYFUNCTION("""COMPUTED_VALUE"""),"")</f>
        <v/>
      </c>
      <c r="U484" t="str">
        <f>IFERROR(__xludf.DUMMYFUNCTION("""COMPUTED_VALUE"""),"")</f>
        <v/>
      </c>
      <c r="V484" t="str">
        <f>IFERROR(__xludf.DUMMYFUNCTION("""COMPUTED_VALUE"""),"")</f>
        <v/>
      </c>
      <c r="W484" t="str">
        <f>IFERROR(__xludf.DUMMYFUNCTION("""COMPUTED_VALUE"""),"")</f>
        <v/>
      </c>
      <c r="X484" t="str">
        <f>IFERROR(__xludf.DUMMYFUNCTION("""COMPUTED_VALUE"""),"")</f>
        <v/>
      </c>
      <c r="Y484" t="str">
        <f>IFERROR(__xludf.DUMMYFUNCTION("""COMPUTED_VALUE"""),"")</f>
        <v/>
      </c>
      <c r="Z484" t="str">
        <f>IFERROR(__xludf.DUMMYFUNCTION("""COMPUTED_VALUE"""),"")</f>
        <v/>
      </c>
      <c r="AA484" t="str">
        <f>IFERROR(__xludf.DUMMYFUNCTION("""COMPUTED_VALUE"""),"")</f>
        <v/>
      </c>
      <c r="AB484" t="str">
        <f>IFERROR(__xludf.DUMMYFUNCTION("""COMPUTED_VALUE"""),"")</f>
        <v/>
      </c>
      <c r="AC484" t="str">
        <f>IFERROR(__xludf.DUMMYFUNCTION("""COMPUTED_VALUE"""),"")</f>
        <v/>
      </c>
      <c r="AD484" t="str">
        <f>IFERROR(__xludf.DUMMYFUNCTION("""COMPUTED_VALUE"""),"")</f>
        <v/>
      </c>
      <c r="AE484" t="str">
        <f>IFERROR(__xludf.DUMMYFUNCTION("""COMPUTED_VALUE"""),"")</f>
        <v/>
      </c>
      <c r="AF484" t="str">
        <f>IFERROR(__xludf.DUMMYFUNCTION("""COMPUTED_VALUE"""),"")</f>
        <v/>
      </c>
      <c r="AG484" t="str">
        <f>IFERROR(__xludf.DUMMYFUNCTION("""COMPUTED_VALUE"""),"")</f>
        <v/>
      </c>
    </row>
    <row r="485">
      <c r="A485" t="str">
        <f>IFERROR(__xludf.DUMMYFUNCTION("""COMPUTED_VALUE"""),"")</f>
        <v/>
      </c>
      <c r="B485" t="str">
        <f>IFERROR(__xludf.DUMMYFUNCTION("""COMPUTED_VALUE"""),"")</f>
        <v/>
      </c>
      <c r="C485" t="str">
        <f>IFERROR(__xludf.DUMMYFUNCTION("""COMPUTED_VALUE"""),"")</f>
        <v/>
      </c>
      <c r="D485" t="str">
        <f>IFERROR(__xludf.DUMMYFUNCTION("""COMPUTED_VALUE"""),"")</f>
        <v/>
      </c>
      <c r="E485" t="str">
        <f>IFERROR(__xludf.DUMMYFUNCTION("""COMPUTED_VALUE"""),"")</f>
        <v/>
      </c>
      <c r="F485" t="str">
        <f>IFERROR(__xludf.DUMMYFUNCTION("""COMPUTED_VALUE"""),"")</f>
        <v/>
      </c>
      <c r="G485" t="str">
        <f>IFERROR(__xludf.DUMMYFUNCTION("""COMPUTED_VALUE"""),"")</f>
        <v/>
      </c>
      <c r="H485" t="str">
        <f>IFERROR(__xludf.DUMMYFUNCTION("""COMPUTED_VALUE"""),"")</f>
        <v/>
      </c>
      <c r="I485" t="str">
        <f>IFERROR(__xludf.DUMMYFUNCTION("""COMPUTED_VALUE"""),"")</f>
        <v/>
      </c>
      <c r="J485" t="str">
        <f>IFERROR(__xludf.DUMMYFUNCTION("""COMPUTED_VALUE"""),"")</f>
        <v/>
      </c>
      <c r="K485" t="str">
        <f>IFERROR(__xludf.DUMMYFUNCTION("""COMPUTED_VALUE"""),"")</f>
        <v/>
      </c>
      <c r="L485" s="61" t="str">
        <f>IFERROR(__xludf.DUMMYFUNCTION("""COMPUTED_VALUE"""),"")</f>
        <v/>
      </c>
      <c r="M485" s="61" t="str">
        <f>IFERROR(__xludf.DUMMYFUNCTION("""COMPUTED_VALUE"""),"")</f>
        <v/>
      </c>
      <c r="N485" t="str">
        <f>IFERROR(__xludf.DUMMYFUNCTION("""COMPUTED_VALUE"""),"")</f>
        <v/>
      </c>
      <c r="O485" t="str">
        <f>IFERROR(__xludf.DUMMYFUNCTION("""COMPUTED_VALUE"""),"")</f>
        <v/>
      </c>
      <c r="P485" t="str">
        <f>IFERROR(__xludf.DUMMYFUNCTION("""COMPUTED_VALUE"""),"")</f>
        <v/>
      </c>
      <c r="Q485" t="str">
        <f>IFERROR(__xludf.DUMMYFUNCTION("""COMPUTED_VALUE"""),"")</f>
        <v/>
      </c>
      <c r="R485" t="str">
        <f>IFERROR(__xludf.DUMMYFUNCTION("""COMPUTED_VALUE"""),"")</f>
        <v/>
      </c>
      <c r="S485" t="str">
        <f>IFERROR(__xludf.DUMMYFUNCTION("""COMPUTED_VALUE"""),"")</f>
        <v/>
      </c>
      <c r="T485" t="str">
        <f>IFERROR(__xludf.DUMMYFUNCTION("""COMPUTED_VALUE"""),"")</f>
        <v/>
      </c>
      <c r="U485" t="str">
        <f>IFERROR(__xludf.DUMMYFUNCTION("""COMPUTED_VALUE"""),"")</f>
        <v/>
      </c>
      <c r="V485" t="str">
        <f>IFERROR(__xludf.DUMMYFUNCTION("""COMPUTED_VALUE"""),"")</f>
        <v/>
      </c>
      <c r="W485" t="str">
        <f>IFERROR(__xludf.DUMMYFUNCTION("""COMPUTED_VALUE"""),"")</f>
        <v/>
      </c>
      <c r="X485" t="str">
        <f>IFERROR(__xludf.DUMMYFUNCTION("""COMPUTED_VALUE"""),"")</f>
        <v/>
      </c>
      <c r="Y485" t="str">
        <f>IFERROR(__xludf.DUMMYFUNCTION("""COMPUTED_VALUE"""),"")</f>
        <v/>
      </c>
      <c r="Z485" t="str">
        <f>IFERROR(__xludf.DUMMYFUNCTION("""COMPUTED_VALUE"""),"")</f>
        <v/>
      </c>
      <c r="AA485" t="str">
        <f>IFERROR(__xludf.DUMMYFUNCTION("""COMPUTED_VALUE"""),"")</f>
        <v/>
      </c>
      <c r="AB485" t="str">
        <f>IFERROR(__xludf.DUMMYFUNCTION("""COMPUTED_VALUE"""),"")</f>
        <v/>
      </c>
      <c r="AC485" t="str">
        <f>IFERROR(__xludf.DUMMYFUNCTION("""COMPUTED_VALUE"""),"")</f>
        <v/>
      </c>
      <c r="AD485" t="str">
        <f>IFERROR(__xludf.DUMMYFUNCTION("""COMPUTED_VALUE"""),"")</f>
        <v/>
      </c>
      <c r="AE485" t="str">
        <f>IFERROR(__xludf.DUMMYFUNCTION("""COMPUTED_VALUE"""),"")</f>
        <v/>
      </c>
      <c r="AF485" t="str">
        <f>IFERROR(__xludf.DUMMYFUNCTION("""COMPUTED_VALUE"""),"")</f>
        <v/>
      </c>
      <c r="AG485" t="str">
        <f>IFERROR(__xludf.DUMMYFUNCTION("""COMPUTED_VALUE"""),"")</f>
        <v/>
      </c>
    </row>
    <row r="486">
      <c r="A486" t="str">
        <f>IFERROR(__xludf.DUMMYFUNCTION("""COMPUTED_VALUE"""),"")</f>
        <v/>
      </c>
      <c r="B486" t="str">
        <f>IFERROR(__xludf.DUMMYFUNCTION("""COMPUTED_VALUE"""),"")</f>
        <v/>
      </c>
      <c r="C486" t="str">
        <f>IFERROR(__xludf.DUMMYFUNCTION("""COMPUTED_VALUE"""),"")</f>
        <v/>
      </c>
      <c r="D486" t="str">
        <f>IFERROR(__xludf.DUMMYFUNCTION("""COMPUTED_VALUE"""),"")</f>
        <v/>
      </c>
      <c r="E486" t="str">
        <f>IFERROR(__xludf.DUMMYFUNCTION("""COMPUTED_VALUE"""),"")</f>
        <v/>
      </c>
      <c r="F486" t="str">
        <f>IFERROR(__xludf.DUMMYFUNCTION("""COMPUTED_VALUE"""),"")</f>
        <v/>
      </c>
      <c r="G486" t="str">
        <f>IFERROR(__xludf.DUMMYFUNCTION("""COMPUTED_VALUE"""),"")</f>
        <v/>
      </c>
      <c r="H486" t="str">
        <f>IFERROR(__xludf.DUMMYFUNCTION("""COMPUTED_VALUE"""),"")</f>
        <v/>
      </c>
      <c r="I486" t="str">
        <f>IFERROR(__xludf.DUMMYFUNCTION("""COMPUTED_VALUE"""),"")</f>
        <v/>
      </c>
      <c r="J486" t="str">
        <f>IFERROR(__xludf.DUMMYFUNCTION("""COMPUTED_VALUE"""),"")</f>
        <v/>
      </c>
      <c r="K486" t="str">
        <f>IFERROR(__xludf.DUMMYFUNCTION("""COMPUTED_VALUE"""),"")</f>
        <v/>
      </c>
      <c r="L486" s="61" t="str">
        <f>IFERROR(__xludf.DUMMYFUNCTION("""COMPUTED_VALUE"""),"")</f>
        <v/>
      </c>
      <c r="M486" s="61" t="str">
        <f>IFERROR(__xludf.DUMMYFUNCTION("""COMPUTED_VALUE"""),"")</f>
        <v/>
      </c>
      <c r="N486" t="str">
        <f>IFERROR(__xludf.DUMMYFUNCTION("""COMPUTED_VALUE"""),"")</f>
        <v/>
      </c>
      <c r="O486" t="str">
        <f>IFERROR(__xludf.DUMMYFUNCTION("""COMPUTED_VALUE"""),"")</f>
        <v/>
      </c>
      <c r="P486" t="str">
        <f>IFERROR(__xludf.DUMMYFUNCTION("""COMPUTED_VALUE"""),"")</f>
        <v/>
      </c>
      <c r="Q486" t="str">
        <f>IFERROR(__xludf.DUMMYFUNCTION("""COMPUTED_VALUE"""),"")</f>
        <v/>
      </c>
      <c r="R486" t="str">
        <f>IFERROR(__xludf.DUMMYFUNCTION("""COMPUTED_VALUE"""),"")</f>
        <v/>
      </c>
      <c r="S486" t="str">
        <f>IFERROR(__xludf.DUMMYFUNCTION("""COMPUTED_VALUE"""),"")</f>
        <v/>
      </c>
      <c r="T486" t="str">
        <f>IFERROR(__xludf.DUMMYFUNCTION("""COMPUTED_VALUE"""),"")</f>
        <v/>
      </c>
      <c r="U486" t="str">
        <f>IFERROR(__xludf.DUMMYFUNCTION("""COMPUTED_VALUE"""),"")</f>
        <v/>
      </c>
      <c r="V486" t="str">
        <f>IFERROR(__xludf.DUMMYFUNCTION("""COMPUTED_VALUE"""),"")</f>
        <v/>
      </c>
      <c r="W486" t="str">
        <f>IFERROR(__xludf.DUMMYFUNCTION("""COMPUTED_VALUE"""),"")</f>
        <v/>
      </c>
      <c r="X486" t="str">
        <f>IFERROR(__xludf.DUMMYFUNCTION("""COMPUTED_VALUE"""),"")</f>
        <v/>
      </c>
      <c r="Y486" t="str">
        <f>IFERROR(__xludf.DUMMYFUNCTION("""COMPUTED_VALUE"""),"")</f>
        <v/>
      </c>
      <c r="Z486" t="str">
        <f>IFERROR(__xludf.DUMMYFUNCTION("""COMPUTED_VALUE"""),"")</f>
        <v/>
      </c>
      <c r="AA486" t="str">
        <f>IFERROR(__xludf.DUMMYFUNCTION("""COMPUTED_VALUE"""),"")</f>
        <v/>
      </c>
      <c r="AB486" t="str">
        <f>IFERROR(__xludf.DUMMYFUNCTION("""COMPUTED_VALUE"""),"")</f>
        <v/>
      </c>
      <c r="AC486" t="str">
        <f>IFERROR(__xludf.DUMMYFUNCTION("""COMPUTED_VALUE"""),"")</f>
        <v/>
      </c>
      <c r="AD486" t="str">
        <f>IFERROR(__xludf.DUMMYFUNCTION("""COMPUTED_VALUE"""),"")</f>
        <v/>
      </c>
      <c r="AE486" t="str">
        <f>IFERROR(__xludf.DUMMYFUNCTION("""COMPUTED_VALUE"""),"")</f>
        <v/>
      </c>
      <c r="AF486" t="str">
        <f>IFERROR(__xludf.DUMMYFUNCTION("""COMPUTED_VALUE"""),"")</f>
        <v/>
      </c>
      <c r="AG486" t="str">
        <f>IFERROR(__xludf.DUMMYFUNCTION("""COMPUTED_VALUE"""),"")</f>
        <v/>
      </c>
    </row>
    <row r="487">
      <c r="A487" t="str">
        <f>IFERROR(__xludf.DUMMYFUNCTION("""COMPUTED_VALUE"""),"")</f>
        <v/>
      </c>
      <c r="B487" t="str">
        <f>IFERROR(__xludf.DUMMYFUNCTION("""COMPUTED_VALUE"""),"")</f>
        <v/>
      </c>
      <c r="C487" t="str">
        <f>IFERROR(__xludf.DUMMYFUNCTION("""COMPUTED_VALUE"""),"")</f>
        <v/>
      </c>
      <c r="D487" t="str">
        <f>IFERROR(__xludf.DUMMYFUNCTION("""COMPUTED_VALUE"""),"")</f>
        <v/>
      </c>
      <c r="E487" t="str">
        <f>IFERROR(__xludf.DUMMYFUNCTION("""COMPUTED_VALUE"""),"")</f>
        <v/>
      </c>
      <c r="F487" t="str">
        <f>IFERROR(__xludf.DUMMYFUNCTION("""COMPUTED_VALUE"""),"")</f>
        <v/>
      </c>
      <c r="G487" t="str">
        <f>IFERROR(__xludf.DUMMYFUNCTION("""COMPUTED_VALUE"""),"")</f>
        <v/>
      </c>
      <c r="H487" t="str">
        <f>IFERROR(__xludf.DUMMYFUNCTION("""COMPUTED_VALUE"""),"")</f>
        <v/>
      </c>
      <c r="I487" t="str">
        <f>IFERROR(__xludf.DUMMYFUNCTION("""COMPUTED_VALUE"""),"")</f>
        <v/>
      </c>
      <c r="J487" t="str">
        <f>IFERROR(__xludf.DUMMYFUNCTION("""COMPUTED_VALUE"""),"")</f>
        <v/>
      </c>
      <c r="K487" t="str">
        <f>IFERROR(__xludf.DUMMYFUNCTION("""COMPUTED_VALUE"""),"")</f>
        <v/>
      </c>
      <c r="L487" s="61" t="str">
        <f>IFERROR(__xludf.DUMMYFUNCTION("""COMPUTED_VALUE"""),"")</f>
        <v/>
      </c>
      <c r="M487" s="61" t="str">
        <f>IFERROR(__xludf.DUMMYFUNCTION("""COMPUTED_VALUE"""),"")</f>
        <v/>
      </c>
      <c r="N487" t="str">
        <f>IFERROR(__xludf.DUMMYFUNCTION("""COMPUTED_VALUE"""),"")</f>
        <v/>
      </c>
      <c r="O487" t="str">
        <f>IFERROR(__xludf.DUMMYFUNCTION("""COMPUTED_VALUE"""),"")</f>
        <v/>
      </c>
      <c r="P487" t="str">
        <f>IFERROR(__xludf.DUMMYFUNCTION("""COMPUTED_VALUE"""),"")</f>
        <v/>
      </c>
      <c r="Q487" t="str">
        <f>IFERROR(__xludf.DUMMYFUNCTION("""COMPUTED_VALUE"""),"")</f>
        <v/>
      </c>
      <c r="R487" t="str">
        <f>IFERROR(__xludf.DUMMYFUNCTION("""COMPUTED_VALUE"""),"")</f>
        <v/>
      </c>
      <c r="S487" t="str">
        <f>IFERROR(__xludf.DUMMYFUNCTION("""COMPUTED_VALUE"""),"")</f>
        <v/>
      </c>
      <c r="T487" t="str">
        <f>IFERROR(__xludf.DUMMYFUNCTION("""COMPUTED_VALUE"""),"")</f>
        <v/>
      </c>
      <c r="U487" t="str">
        <f>IFERROR(__xludf.DUMMYFUNCTION("""COMPUTED_VALUE"""),"")</f>
        <v/>
      </c>
      <c r="V487" t="str">
        <f>IFERROR(__xludf.DUMMYFUNCTION("""COMPUTED_VALUE"""),"")</f>
        <v/>
      </c>
      <c r="W487" t="str">
        <f>IFERROR(__xludf.DUMMYFUNCTION("""COMPUTED_VALUE"""),"")</f>
        <v/>
      </c>
      <c r="X487" t="str">
        <f>IFERROR(__xludf.DUMMYFUNCTION("""COMPUTED_VALUE"""),"")</f>
        <v/>
      </c>
      <c r="Y487" t="str">
        <f>IFERROR(__xludf.DUMMYFUNCTION("""COMPUTED_VALUE"""),"")</f>
        <v/>
      </c>
      <c r="Z487" t="str">
        <f>IFERROR(__xludf.DUMMYFUNCTION("""COMPUTED_VALUE"""),"")</f>
        <v/>
      </c>
      <c r="AA487" t="str">
        <f>IFERROR(__xludf.DUMMYFUNCTION("""COMPUTED_VALUE"""),"")</f>
        <v/>
      </c>
      <c r="AB487" t="str">
        <f>IFERROR(__xludf.DUMMYFUNCTION("""COMPUTED_VALUE"""),"")</f>
        <v/>
      </c>
      <c r="AC487" t="str">
        <f>IFERROR(__xludf.DUMMYFUNCTION("""COMPUTED_VALUE"""),"")</f>
        <v/>
      </c>
      <c r="AD487" t="str">
        <f>IFERROR(__xludf.DUMMYFUNCTION("""COMPUTED_VALUE"""),"")</f>
        <v/>
      </c>
      <c r="AE487" t="str">
        <f>IFERROR(__xludf.DUMMYFUNCTION("""COMPUTED_VALUE"""),"")</f>
        <v/>
      </c>
      <c r="AF487" t="str">
        <f>IFERROR(__xludf.DUMMYFUNCTION("""COMPUTED_VALUE"""),"")</f>
        <v/>
      </c>
      <c r="AG487" t="str">
        <f>IFERROR(__xludf.DUMMYFUNCTION("""COMPUTED_VALUE"""),"")</f>
        <v/>
      </c>
    </row>
    <row r="488">
      <c r="A488" t="str">
        <f>IFERROR(__xludf.DUMMYFUNCTION("""COMPUTED_VALUE"""),"")</f>
        <v/>
      </c>
      <c r="B488" t="str">
        <f>IFERROR(__xludf.DUMMYFUNCTION("""COMPUTED_VALUE"""),"")</f>
        <v/>
      </c>
      <c r="C488" t="str">
        <f>IFERROR(__xludf.DUMMYFUNCTION("""COMPUTED_VALUE"""),"")</f>
        <v/>
      </c>
      <c r="D488" t="str">
        <f>IFERROR(__xludf.DUMMYFUNCTION("""COMPUTED_VALUE"""),"")</f>
        <v/>
      </c>
      <c r="E488" t="str">
        <f>IFERROR(__xludf.DUMMYFUNCTION("""COMPUTED_VALUE"""),"")</f>
        <v/>
      </c>
      <c r="F488" t="str">
        <f>IFERROR(__xludf.DUMMYFUNCTION("""COMPUTED_VALUE"""),"")</f>
        <v/>
      </c>
      <c r="G488" t="str">
        <f>IFERROR(__xludf.DUMMYFUNCTION("""COMPUTED_VALUE"""),"")</f>
        <v/>
      </c>
      <c r="H488" t="str">
        <f>IFERROR(__xludf.DUMMYFUNCTION("""COMPUTED_VALUE"""),"")</f>
        <v/>
      </c>
      <c r="I488" t="str">
        <f>IFERROR(__xludf.DUMMYFUNCTION("""COMPUTED_VALUE"""),"")</f>
        <v/>
      </c>
      <c r="J488" t="str">
        <f>IFERROR(__xludf.DUMMYFUNCTION("""COMPUTED_VALUE"""),"")</f>
        <v/>
      </c>
      <c r="K488" t="str">
        <f>IFERROR(__xludf.DUMMYFUNCTION("""COMPUTED_VALUE"""),"")</f>
        <v/>
      </c>
      <c r="L488" s="61" t="str">
        <f>IFERROR(__xludf.DUMMYFUNCTION("""COMPUTED_VALUE"""),"")</f>
        <v/>
      </c>
      <c r="M488" s="61" t="str">
        <f>IFERROR(__xludf.DUMMYFUNCTION("""COMPUTED_VALUE"""),"")</f>
        <v/>
      </c>
      <c r="N488" t="str">
        <f>IFERROR(__xludf.DUMMYFUNCTION("""COMPUTED_VALUE"""),"")</f>
        <v/>
      </c>
      <c r="O488" t="str">
        <f>IFERROR(__xludf.DUMMYFUNCTION("""COMPUTED_VALUE"""),"")</f>
        <v/>
      </c>
      <c r="P488" t="str">
        <f>IFERROR(__xludf.DUMMYFUNCTION("""COMPUTED_VALUE"""),"")</f>
        <v/>
      </c>
      <c r="Q488" t="str">
        <f>IFERROR(__xludf.DUMMYFUNCTION("""COMPUTED_VALUE"""),"")</f>
        <v/>
      </c>
      <c r="R488" t="str">
        <f>IFERROR(__xludf.DUMMYFUNCTION("""COMPUTED_VALUE"""),"")</f>
        <v/>
      </c>
      <c r="S488" t="str">
        <f>IFERROR(__xludf.DUMMYFUNCTION("""COMPUTED_VALUE"""),"")</f>
        <v/>
      </c>
      <c r="T488" t="str">
        <f>IFERROR(__xludf.DUMMYFUNCTION("""COMPUTED_VALUE"""),"")</f>
        <v/>
      </c>
      <c r="U488" t="str">
        <f>IFERROR(__xludf.DUMMYFUNCTION("""COMPUTED_VALUE"""),"")</f>
        <v/>
      </c>
      <c r="V488" t="str">
        <f>IFERROR(__xludf.DUMMYFUNCTION("""COMPUTED_VALUE"""),"")</f>
        <v/>
      </c>
      <c r="W488" t="str">
        <f>IFERROR(__xludf.DUMMYFUNCTION("""COMPUTED_VALUE"""),"")</f>
        <v/>
      </c>
      <c r="X488" t="str">
        <f>IFERROR(__xludf.DUMMYFUNCTION("""COMPUTED_VALUE"""),"")</f>
        <v/>
      </c>
      <c r="Y488" t="str">
        <f>IFERROR(__xludf.DUMMYFUNCTION("""COMPUTED_VALUE"""),"")</f>
        <v/>
      </c>
      <c r="Z488" t="str">
        <f>IFERROR(__xludf.DUMMYFUNCTION("""COMPUTED_VALUE"""),"")</f>
        <v/>
      </c>
      <c r="AA488" t="str">
        <f>IFERROR(__xludf.DUMMYFUNCTION("""COMPUTED_VALUE"""),"")</f>
        <v/>
      </c>
      <c r="AB488" t="str">
        <f>IFERROR(__xludf.DUMMYFUNCTION("""COMPUTED_VALUE"""),"")</f>
        <v/>
      </c>
      <c r="AC488" t="str">
        <f>IFERROR(__xludf.DUMMYFUNCTION("""COMPUTED_VALUE"""),"")</f>
        <v/>
      </c>
      <c r="AD488" t="str">
        <f>IFERROR(__xludf.DUMMYFUNCTION("""COMPUTED_VALUE"""),"")</f>
        <v/>
      </c>
      <c r="AE488" t="str">
        <f>IFERROR(__xludf.DUMMYFUNCTION("""COMPUTED_VALUE"""),"")</f>
        <v/>
      </c>
      <c r="AF488" t="str">
        <f>IFERROR(__xludf.DUMMYFUNCTION("""COMPUTED_VALUE"""),"")</f>
        <v/>
      </c>
      <c r="AG488" t="str">
        <f>IFERROR(__xludf.DUMMYFUNCTION("""COMPUTED_VALUE"""),"")</f>
        <v/>
      </c>
    </row>
    <row r="489">
      <c r="A489" t="str">
        <f>IFERROR(__xludf.DUMMYFUNCTION("""COMPUTED_VALUE"""),"")</f>
        <v/>
      </c>
      <c r="B489" t="str">
        <f>IFERROR(__xludf.DUMMYFUNCTION("""COMPUTED_VALUE"""),"")</f>
        <v/>
      </c>
      <c r="C489" t="str">
        <f>IFERROR(__xludf.DUMMYFUNCTION("""COMPUTED_VALUE"""),"")</f>
        <v/>
      </c>
      <c r="D489" t="str">
        <f>IFERROR(__xludf.DUMMYFUNCTION("""COMPUTED_VALUE"""),"")</f>
        <v/>
      </c>
      <c r="E489" t="str">
        <f>IFERROR(__xludf.DUMMYFUNCTION("""COMPUTED_VALUE"""),"")</f>
        <v/>
      </c>
      <c r="F489" t="str">
        <f>IFERROR(__xludf.DUMMYFUNCTION("""COMPUTED_VALUE"""),"")</f>
        <v/>
      </c>
      <c r="G489" t="str">
        <f>IFERROR(__xludf.DUMMYFUNCTION("""COMPUTED_VALUE"""),"")</f>
        <v/>
      </c>
      <c r="H489" t="str">
        <f>IFERROR(__xludf.DUMMYFUNCTION("""COMPUTED_VALUE"""),"")</f>
        <v/>
      </c>
      <c r="I489" t="str">
        <f>IFERROR(__xludf.DUMMYFUNCTION("""COMPUTED_VALUE"""),"")</f>
        <v/>
      </c>
      <c r="J489" t="str">
        <f>IFERROR(__xludf.DUMMYFUNCTION("""COMPUTED_VALUE"""),"")</f>
        <v/>
      </c>
      <c r="K489" t="str">
        <f>IFERROR(__xludf.DUMMYFUNCTION("""COMPUTED_VALUE"""),"")</f>
        <v/>
      </c>
      <c r="L489" s="61" t="str">
        <f>IFERROR(__xludf.DUMMYFUNCTION("""COMPUTED_VALUE"""),"")</f>
        <v/>
      </c>
      <c r="M489" s="61" t="str">
        <f>IFERROR(__xludf.DUMMYFUNCTION("""COMPUTED_VALUE"""),"")</f>
        <v/>
      </c>
      <c r="N489" t="str">
        <f>IFERROR(__xludf.DUMMYFUNCTION("""COMPUTED_VALUE"""),"")</f>
        <v/>
      </c>
      <c r="O489" t="str">
        <f>IFERROR(__xludf.DUMMYFUNCTION("""COMPUTED_VALUE"""),"")</f>
        <v/>
      </c>
      <c r="P489" t="str">
        <f>IFERROR(__xludf.DUMMYFUNCTION("""COMPUTED_VALUE"""),"")</f>
        <v/>
      </c>
      <c r="Q489" t="str">
        <f>IFERROR(__xludf.DUMMYFUNCTION("""COMPUTED_VALUE"""),"")</f>
        <v/>
      </c>
      <c r="R489" t="str">
        <f>IFERROR(__xludf.DUMMYFUNCTION("""COMPUTED_VALUE"""),"")</f>
        <v/>
      </c>
      <c r="S489" t="str">
        <f>IFERROR(__xludf.DUMMYFUNCTION("""COMPUTED_VALUE"""),"")</f>
        <v/>
      </c>
      <c r="T489" t="str">
        <f>IFERROR(__xludf.DUMMYFUNCTION("""COMPUTED_VALUE"""),"")</f>
        <v/>
      </c>
      <c r="U489" t="str">
        <f>IFERROR(__xludf.DUMMYFUNCTION("""COMPUTED_VALUE"""),"")</f>
        <v/>
      </c>
      <c r="V489" t="str">
        <f>IFERROR(__xludf.DUMMYFUNCTION("""COMPUTED_VALUE"""),"")</f>
        <v/>
      </c>
      <c r="W489" t="str">
        <f>IFERROR(__xludf.DUMMYFUNCTION("""COMPUTED_VALUE"""),"")</f>
        <v/>
      </c>
      <c r="X489" t="str">
        <f>IFERROR(__xludf.DUMMYFUNCTION("""COMPUTED_VALUE"""),"")</f>
        <v/>
      </c>
      <c r="Y489" t="str">
        <f>IFERROR(__xludf.DUMMYFUNCTION("""COMPUTED_VALUE"""),"")</f>
        <v/>
      </c>
      <c r="Z489" t="str">
        <f>IFERROR(__xludf.DUMMYFUNCTION("""COMPUTED_VALUE"""),"")</f>
        <v/>
      </c>
      <c r="AA489" t="str">
        <f>IFERROR(__xludf.DUMMYFUNCTION("""COMPUTED_VALUE"""),"")</f>
        <v/>
      </c>
      <c r="AB489" t="str">
        <f>IFERROR(__xludf.DUMMYFUNCTION("""COMPUTED_VALUE"""),"")</f>
        <v/>
      </c>
      <c r="AC489" t="str">
        <f>IFERROR(__xludf.DUMMYFUNCTION("""COMPUTED_VALUE"""),"")</f>
        <v/>
      </c>
      <c r="AD489" t="str">
        <f>IFERROR(__xludf.DUMMYFUNCTION("""COMPUTED_VALUE"""),"")</f>
        <v/>
      </c>
      <c r="AE489" t="str">
        <f>IFERROR(__xludf.DUMMYFUNCTION("""COMPUTED_VALUE"""),"")</f>
        <v/>
      </c>
      <c r="AF489" t="str">
        <f>IFERROR(__xludf.DUMMYFUNCTION("""COMPUTED_VALUE"""),"")</f>
        <v/>
      </c>
      <c r="AG489" t="str">
        <f>IFERROR(__xludf.DUMMYFUNCTION("""COMPUTED_VALUE"""),"")</f>
        <v/>
      </c>
    </row>
    <row r="490">
      <c r="A490" t="str">
        <f>IFERROR(__xludf.DUMMYFUNCTION("""COMPUTED_VALUE"""),"")</f>
        <v/>
      </c>
      <c r="B490" t="str">
        <f>IFERROR(__xludf.DUMMYFUNCTION("""COMPUTED_VALUE"""),"")</f>
        <v/>
      </c>
      <c r="C490" t="str">
        <f>IFERROR(__xludf.DUMMYFUNCTION("""COMPUTED_VALUE"""),"")</f>
        <v/>
      </c>
      <c r="D490" t="str">
        <f>IFERROR(__xludf.DUMMYFUNCTION("""COMPUTED_VALUE"""),"")</f>
        <v/>
      </c>
      <c r="E490" t="str">
        <f>IFERROR(__xludf.DUMMYFUNCTION("""COMPUTED_VALUE"""),"")</f>
        <v/>
      </c>
      <c r="F490" t="str">
        <f>IFERROR(__xludf.DUMMYFUNCTION("""COMPUTED_VALUE"""),"")</f>
        <v/>
      </c>
      <c r="G490" t="str">
        <f>IFERROR(__xludf.DUMMYFUNCTION("""COMPUTED_VALUE"""),"")</f>
        <v/>
      </c>
      <c r="H490" t="str">
        <f>IFERROR(__xludf.DUMMYFUNCTION("""COMPUTED_VALUE"""),"")</f>
        <v/>
      </c>
      <c r="I490" t="str">
        <f>IFERROR(__xludf.DUMMYFUNCTION("""COMPUTED_VALUE"""),"")</f>
        <v/>
      </c>
      <c r="J490" t="str">
        <f>IFERROR(__xludf.DUMMYFUNCTION("""COMPUTED_VALUE"""),"")</f>
        <v/>
      </c>
      <c r="K490" t="str">
        <f>IFERROR(__xludf.DUMMYFUNCTION("""COMPUTED_VALUE"""),"")</f>
        <v/>
      </c>
      <c r="L490" s="61" t="str">
        <f>IFERROR(__xludf.DUMMYFUNCTION("""COMPUTED_VALUE"""),"")</f>
        <v/>
      </c>
      <c r="M490" s="61" t="str">
        <f>IFERROR(__xludf.DUMMYFUNCTION("""COMPUTED_VALUE"""),"")</f>
        <v/>
      </c>
      <c r="N490" t="str">
        <f>IFERROR(__xludf.DUMMYFUNCTION("""COMPUTED_VALUE"""),"")</f>
        <v/>
      </c>
      <c r="O490" t="str">
        <f>IFERROR(__xludf.DUMMYFUNCTION("""COMPUTED_VALUE"""),"")</f>
        <v/>
      </c>
      <c r="P490" t="str">
        <f>IFERROR(__xludf.DUMMYFUNCTION("""COMPUTED_VALUE"""),"")</f>
        <v/>
      </c>
      <c r="Q490" t="str">
        <f>IFERROR(__xludf.DUMMYFUNCTION("""COMPUTED_VALUE"""),"")</f>
        <v/>
      </c>
      <c r="R490" t="str">
        <f>IFERROR(__xludf.DUMMYFUNCTION("""COMPUTED_VALUE"""),"")</f>
        <v/>
      </c>
      <c r="S490" t="str">
        <f>IFERROR(__xludf.DUMMYFUNCTION("""COMPUTED_VALUE"""),"")</f>
        <v/>
      </c>
      <c r="T490" t="str">
        <f>IFERROR(__xludf.DUMMYFUNCTION("""COMPUTED_VALUE"""),"")</f>
        <v/>
      </c>
      <c r="U490" t="str">
        <f>IFERROR(__xludf.DUMMYFUNCTION("""COMPUTED_VALUE"""),"")</f>
        <v/>
      </c>
      <c r="V490" t="str">
        <f>IFERROR(__xludf.DUMMYFUNCTION("""COMPUTED_VALUE"""),"")</f>
        <v/>
      </c>
      <c r="W490" t="str">
        <f>IFERROR(__xludf.DUMMYFUNCTION("""COMPUTED_VALUE"""),"")</f>
        <v/>
      </c>
      <c r="X490" t="str">
        <f>IFERROR(__xludf.DUMMYFUNCTION("""COMPUTED_VALUE"""),"")</f>
        <v/>
      </c>
      <c r="Y490" t="str">
        <f>IFERROR(__xludf.DUMMYFUNCTION("""COMPUTED_VALUE"""),"")</f>
        <v/>
      </c>
      <c r="Z490" t="str">
        <f>IFERROR(__xludf.DUMMYFUNCTION("""COMPUTED_VALUE"""),"")</f>
        <v/>
      </c>
      <c r="AA490" t="str">
        <f>IFERROR(__xludf.DUMMYFUNCTION("""COMPUTED_VALUE"""),"")</f>
        <v/>
      </c>
      <c r="AB490" t="str">
        <f>IFERROR(__xludf.DUMMYFUNCTION("""COMPUTED_VALUE"""),"")</f>
        <v/>
      </c>
      <c r="AC490" t="str">
        <f>IFERROR(__xludf.DUMMYFUNCTION("""COMPUTED_VALUE"""),"")</f>
        <v/>
      </c>
      <c r="AD490" t="str">
        <f>IFERROR(__xludf.DUMMYFUNCTION("""COMPUTED_VALUE"""),"")</f>
        <v/>
      </c>
      <c r="AE490" t="str">
        <f>IFERROR(__xludf.DUMMYFUNCTION("""COMPUTED_VALUE"""),"")</f>
        <v/>
      </c>
      <c r="AF490" t="str">
        <f>IFERROR(__xludf.DUMMYFUNCTION("""COMPUTED_VALUE"""),"")</f>
        <v/>
      </c>
      <c r="AG490" t="str">
        <f>IFERROR(__xludf.DUMMYFUNCTION("""COMPUTED_VALUE"""),"")</f>
        <v/>
      </c>
    </row>
    <row r="491">
      <c r="A491" t="str">
        <f>IFERROR(__xludf.DUMMYFUNCTION("""COMPUTED_VALUE"""),"")</f>
        <v/>
      </c>
      <c r="B491" t="str">
        <f>IFERROR(__xludf.DUMMYFUNCTION("""COMPUTED_VALUE"""),"")</f>
        <v/>
      </c>
      <c r="C491" t="str">
        <f>IFERROR(__xludf.DUMMYFUNCTION("""COMPUTED_VALUE"""),"")</f>
        <v/>
      </c>
      <c r="D491" t="str">
        <f>IFERROR(__xludf.DUMMYFUNCTION("""COMPUTED_VALUE"""),"")</f>
        <v/>
      </c>
      <c r="E491" t="str">
        <f>IFERROR(__xludf.DUMMYFUNCTION("""COMPUTED_VALUE"""),"")</f>
        <v/>
      </c>
      <c r="F491" t="str">
        <f>IFERROR(__xludf.DUMMYFUNCTION("""COMPUTED_VALUE"""),"")</f>
        <v/>
      </c>
      <c r="G491" t="str">
        <f>IFERROR(__xludf.DUMMYFUNCTION("""COMPUTED_VALUE"""),"")</f>
        <v/>
      </c>
      <c r="H491" t="str">
        <f>IFERROR(__xludf.DUMMYFUNCTION("""COMPUTED_VALUE"""),"")</f>
        <v/>
      </c>
      <c r="I491" t="str">
        <f>IFERROR(__xludf.DUMMYFUNCTION("""COMPUTED_VALUE"""),"")</f>
        <v/>
      </c>
      <c r="J491" t="str">
        <f>IFERROR(__xludf.DUMMYFUNCTION("""COMPUTED_VALUE"""),"")</f>
        <v/>
      </c>
      <c r="K491" t="str">
        <f>IFERROR(__xludf.DUMMYFUNCTION("""COMPUTED_VALUE"""),"")</f>
        <v/>
      </c>
      <c r="L491" s="61" t="str">
        <f>IFERROR(__xludf.DUMMYFUNCTION("""COMPUTED_VALUE"""),"")</f>
        <v/>
      </c>
      <c r="M491" s="61" t="str">
        <f>IFERROR(__xludf.DUMMYFUNCTION("""COMPUTED_VALUE"""),"")</f>
        <v/>
      </c>
      <c r="N491" t="str">
        <f>IFERROR(__xludf.DUMMYFUNCTION("""COMPUTED_VALUE"""),"")</f>
        <v/>
      </c>
      <c r="O491" t="str">
        <f>IFERROR(__xludf.DUMMYFUNCTION("""COMPUTED_VALUE"""),"")</f>
        <v/>
      </c>
      <c r="P491" t="str">
        <f>IFERROR(__xludf.DUMMYFUNCTION("""COMPUTED_VALUE"""),"")</f>
        <v/>
      </c>
      <c r="Q491" t="str">
        <f>IFERROR(__xludf.DUMMYFUNCTION("""COMPUTED_VALUE"""),"")</f>
        <v/>
      </c>
      <c r="R491" t="str">
        <f>IFERROR(__xludf.DUMMYFUNCTION("""COMPUTED_VALUE"""),"")</f>
        <v/>
      </c>
      <c r="S491" t="str">
        <f>IFERROR(__xludf.DUMMYFUNCTION("""COMPUTED_VALUE"""),"")</f>
        <v/>
      </c>
      <c r="T491" t="str">
        <f>IFERROR(__xludf.DUMMYFUNCTION("""COMPUTED_VALUE"""),"")</f>
        <v/>
      </c>
      <c r="U491" t="str">
        <f>IFERROR(__xludf.DUMMYFUNCTION("""COMPUTED_VALUE"""),"")</f>
        <v/>
      </c>
      <c r="V491" t="str">
        <f>IFERROR(__xludf.DUMMYFUNCTION("""COMPUTED_VALUE"""),"")</f>
        <v/>
      </c>
      <c r="W491" t="str">
        <f>IFERROR(__xludf.DUMMYFUNCTION("""COMPUTED_VALUE"""),"")</f>
        <v/>
      </c>
      <c r="X491" t="str">
        <f>IFERROR(__xludf.DUMMYFUNCTION("""COMPUTED_VALUE"""),"")</f>
        <v/>
      </c>
      <c r="Y491" t="str">
        <f>IFERROR(__xludf.DUMMYFUNCTION("""COMPUTED_VALUE"""),"")</f>
        <v/>
      </c>
      <c r="Z491" t="str">
        <f>IFERROR(__xludf.DUMMYFUNCTION("""COMPUTED_VALUE"""),"")</f>
        <v/>
      </c>
      <c r="AA491" t="str">
        <f>IFERROR(__xludf.DUMMYFUNCTION("""COMPUTED_VALUE"""),"")</f>
        <v/>
      </c>
      <c r="AB491" t="str">
        <f>IFERROR(__xludf.DUMMYFUNCTION("""COMPUTED_VALUE"""),"")</f>
        <v/>
      </c>
      <c r="AC491" t="str">
        <f>IFERROR(__xludf.DUMMYFUNCTION("""COMPUTED_VALUE"""),"")</f>
        <v/>
      </c>
      <c r="AD491" t="str">
        <f>IFERROR(__xludf.DUMMYFUNCTION("""COMPUTED_VALUE"""),"")</f>
        <v/>
      </c>
      <c r="AE491" t="str">
        <f>IFERROR(__xludf.DUMMYFUNCTION("""COMPUTED_VALUE"""),"")</f>
        <v/>
      </c>
      <c r="AF491" t="str">
        <f>IFERROR(__xludf.DUMMYFUNCTION("""COMPUTED_VALUE"""),"")</f>
        <v/>
      </c>
      <c r="AG491" t="str">
        <f>IFERROR(__xludf.DUMMYFUNCTION("""COMPUTED_VALUE"""),"")</f>
        <v/>
      </c>
    </row>
    <row r="492">
      <c r="A492" t="str">
        <f>IFERROR(__xludf.DUMMYFUNCTION("""COMPUTED_VALUE"""),"")</f>
        <v/>
      </c>
      <c r="B492" t="str">
        <f>IFERROR(__xludf.DUMMYFUNCTION("""COMPUTED_VALUE"""),"")</f>
        <v/>
      </c>
      <c r="C492" t="str">
        <f>IFERROR(__xludf.DUMMYFUNCTION("""COMPUTED_VALUE"""),"")</f>
        <v/>
      </c>
      <c r="D492" t="str">
        <f>IFERROR(__xludf.DUMMYFUNCTION("""COMPUTED_VALUE"""),"")</f>
        <v/>
      </c>
      <c r="E492" t="str">
        <f>IFERROR(__xludf.DUMMYFUNCTION("""COMPUTED_VALUE"""),"")</f>
        <v/>
      </c>
      <c r="F492" t="str">
        <f>IFERROR(__xludf.DUMMYFUNCTION("""COMPUTED_VALUE"""),"")</f>
        <v/>
      </c>
      <c r="G492" t="str">
        <f>IFERROR(__xludf.DUMMYFUNCTION("""COMPUTED_VALUE"""),"")</f>
        <v/>
      </c>
      <c r="H492" t="str">
        <f>IFERROR(__xludf.DUMMYFUNCTION("""COMPUTED_VALUE"""),"")</f>
        <v/>
      </c>
      <c r="I492" t="str">
        <f>IFERROR(__xludf.DUMMYFUNCTION("""COMPUTED_VALUE"""),"")</f>
        <v/>
      </c>
      <c r="J492" t="str">
        <f>IFERROR(__xludf.DUMMYFUNCTION("""COMPUTED_VALUE"""),"")</f>
        <v/>
      </c>
      <c r="K492" t="str">
        <f>IFERROR(__xludf.DUMMYFUNCTION("""COMPUTED_VALUE"""),"")</f>
        <v/>
      </c>
      <c r="L492" s="61" t="str">
        <f>IFERROR(__xludf.DUMMYFUNCTION("""COMPUTED_VALUE"""),"")</f>
        <v/>
      </c>
      <c r="M492" s="61" t="str">
        <f>IFERROR(__xludf.DUMMYFUNCTION("""COMPUTED_VALUE"""),"")</f>
        <v/>
      </c>
      <c r="N492" t="str">
        <f>IFERROR(__xludf.DUMMYFUNCTION("""COMPUTED_VALUE"""),"")</f>
        <v/>
      </c>
      <c r="O492" t="str">
        <f>IFERROR(__xludf.DUMMYFUNCTION("""COMPUTED_VALUE"""),"")</f>
        <v/>
      </c>
      <c r="P492" t="str">
        <f>IFERROR(__xludf.DUMMYFUNCTION("""COMPUTED_VALUE"""),"")</f>
        <v/>
      </c>
      <c r="Q492" t="str">
        <f>IFERROR(__xludf.DUMMYFUNCTION("""COMPUTED_VALUE"""),"")</f>
        <v/>
      </c>
      <c r="R492" t="str">
        <f>IFERROR(__xludf.DUMMYFUNCTION("""COMPUTED_VALUE"""),"")</f>
        <v/>
      </c>
      <c r="S492" t="str">
        <f>IFERROR(__xludf.DUMMYFUNCTION("""COMPUTED_VALUE"""),"")</f>
        <v/>
      </c>
      <c r="T492" t="str">
        <f>IFERROR(__xludf.DUMMYFUNCTION("""COMPUTED_VALUE"""),"")</f>
        <v/>
      </c>
      <c r="U492" t="str">
        <f>IFERROR(__xludf.DUMMYFUNCTION("""COMPUTED_VALUE"""),"")</f>
        <v/>
      </c>
      <c r="V492" t="str">
        <f>IFERROR(__xludf.DUMMYFUNCTION("""COMPUTED_VALUE"""),"")</f>
        <v/>
      </c>
      <c r="W492" t="str">
        <f>IFERROR(__xludf.DUMMYFUNCTION("""COMPUTED_VALUE"""),"")</f>
        <v/>
      </c>
      <c r="X492" t="str">
        <f>IFERROR(__xludf.DUMMYFUNCTION("""COMPUTED_VALUE"""),"")</f>
        <v/>
      </c>
      <c r="Y492" t="str">
        <f>IFERROR(__xludf.DUMMYFUNCTION("""COMPUTED_VALUE"""),"")</f>
        <v/>
      </c>
      <c r="Z492" t="str">
        <f>IFERROR(__xludf.DUMMYFUNCTION("""COMPUTED_VALUE"""),"")</f>
        <v/>
      </c>
      <c r="AA492" t="str">
        <f>IFERROR(__xludf.DUMMYFUNCTION("""COMPUTED_VALUE"""),"")</f>
        <v/>
      </c>
      <c r="AB492" t="str">
        <f>IFERROR(__xludf.DUMMYFUNCTION("""COMPUTED_VALUE"""),"")</f>
        <v/>
      </c>
      <c r="AC492" t="str">
        <f>IFERROR(__xludf.DUMMYFUNCTION("""COMPUTED_VALUE"""),"")</f>
        <v/>
      </c>
      <c r="AD492" t="str">
        <f>IFERROR(__xludf.DUMMYFUNCTION("""COMPUTED_VALUE"""),"")</f>
        <v/>
      </c>
      <c r="AE492" t="str">
        <f>IFERROR(__xludf.DUMMYFUNCTION("""COMPUTED_VALUE"""),"")</f>
        <v/>
      </c>
      <c r="AF492" t="str">
        <f>IFERROR(__xludf.DUMMYFUNCTION("""COMPUTED_VALUE"""),"")</f>
        <v/>
      </c>
      <c r="AG492" t="str">
        <f>IFERROR(__xludf.DUMMYFUNCTION("""COMPUTED_VALUE"""),"")</f>
        <v/>
      </c>
    </row>
    <row r="493">
      <c r="A493" t="str">
        <f>IFERROR(__xludf.DUMMYFUNCTION("""COMPUTED_VALUE"""),"")</f>
        <v/>
      </c>
      <c r="B493" t="str">
        <f>IFERROR(__xludf.DUMMYFUNCTION("""COMPUTED_VALUE"""),"")</f>
        <v/>
      </c>
      <c r="C493" t="str">
        <f>IFERROR(__xludf.DUMMYFUNCTION("""COMPUTED_VALUE"""),"")</f>
        <v/>
      </c>
      <c r="D493" t="str">
        <f>IFERROR(__xludf.DUMMYFUNCTION("""COMPUTED_VALUE"""),"")</f>
        <v/>
      </c>
      <c r="E493" t="str">
        <f>IFERROR(__xludf.DUMMYFUNCTION("""COMPUTED_VALUE"""),"")</f>
        <v/>
      </c>
      <c r="F493" t="str">
        <f>IFERROR(__xludf.DUMMYFUNCTION("""COMPUTED_VALUE"""),"")</f>
        <v/>
      </c>
      <c r="G493" t="str">
        <f>IFERROR(__xludf.DUMMYFUNCTION("""COMPUTED_VALUE"""),"")</f>
        <v/>
      </c>
      <c r="H493" t="str">
        <f>IFERROR(__xludf.DUMMYFUNCTION("""COMPUTED_VALUE"""),"")</f>
        <v/>
      </c>
      <c r="I493" t="str">
        <f>IFERROR(__xludf.DUMMYFUNCTION("""COMPUTED_VALUE"""),"")</f>
        <v/>
      </c>
      <c r="J493" t="str">
        <f>IFERROR(__xludf.DUMMYFUNCTION("""COMPUTED_VALUE"""),"")</f>
        <v/>
      </c>
      <c r="K493" t="str">
        <f>IFERROR(__xludf.DUMMYFUNCTION("""COMPUTED_VALUE"""),"")</f>
        <v/>
      </c>
      <c r="L493" s="61" t="str">
        <f>IFERROR(__xludf.DUMMYFUNCTION("""COMPUTED_VALUE"""),"")</f>
        <v/>
      </c>
      <c r="M493" s="61" t="str">
        <f>IFERROR(__xludf.DUMMYFUNCTION("""COMPUTED_VALUE"""),"")</f>
        <v/>
      </c>
      <c r="N493" t="str">
        <f>IFERROR(__xludf.DUMMYFUNCTION("""COMPUTED_VALUE"""),"")</f>
        <v/>
      </c>
      <c r="O493" t="str">
        <f>IFERROR(__xludf.DUMMYFUNCTION("""COMPUTED_VALUE"""),"")</f>
        <v/>
      </c>
      <c r="P493" t="str">
        <f>IFERROR(__xludf.DUMMYFUNCTION("""COMPUTED_VALUE"""),"")</f>
        <v/>
      </c>
      <c r="Q493" t="str">
        <f>IFERROR(__xludf.DUMMYFUNCTION("""COMPUTED_VALUE"""),"")</f>
        <v/>
      </c>
      <c r="R493" t="str">
        <f>IFERROR(__xludf.DUMMYFUNCTION("""COMPUTED_VALUE"""),"")</f>
        <v/>
      </c>
      <c r="S493" t="str">
        <f>IFERROR(__xludf.DUMMYFUNCTION("""COMPUTED_VALUE"""),"")</f>
        <v/>
      </c>
      <c r="T493" t="str">
        <f>IFERROR(__xludf.DUMMYFUNCTION("""COMPUTED_VALUE"""),"")</f>
        <v/>
      </c>
      <c r="U493" t="str">
        <f>IFERROR(__xludf.DUMMYFUNCTION("""COMPUTED_VALUE"""),"")</f>
        <v/>
      </c>
      <c r="V493" t="str">
        <f>IFERROR(__xludf.DUMMYFUNCTION("""COMPUTED_VALUE"""),"")</f>
        <v/>
      </c>
      <c r="W493" t="str">
        <f>IFERROR(__xludf.DUMMYFUNCTION("""COMPUTED_VALUE"""),"")</f>
        <v/>
      </c>
      <c r="X493" t="str">
        <f>IFERROR(__xludf.DUMMYFUNCTION("""COMPUTED_VALUE"""),"")</f>
        <v/>
      </c>
      <c r="Y493" t="str">
        <f>IFERROR(__xludf.DUMMYFUNCTION("""COMPUTED_VALUE"""),"")</f>
        <v/>
      </c>
      <c r="Z493" t="str">
        <f>IFERROR(__xludf.DUMMYFUNCTION("""COMPUTED_VALUE"""),"")</f>
        <v/>
      </c>
      <c r="AA493" t="str">
        <f>IFERROR(__xludf.DUMMYFUNCTION("""COMPUTED_VALUE"""),"")</f>
        <v/>
      </c>
      <c r="AB493" t="str">
        <f>IFERROR(__xludf.DUMMYFUNCTION("""COMPUTED_VALUE"""),"")</f>
        <v/>
      </c>
      <c r="AC493" t="str">
        <f>IFERROR(__xludf.DUMMYFUNCTION("""COMPUTED_VALUE"""),"")</f>
        <v/>
      </c>
      <c r="AD493" t="str">
        <f>IFERROR(__xludf.DUMMYFUNCTION("""COMPUTED_VALUE"""),"")</f>
        <v/>
      </c>
      <c r="AE493" t="str">
        <f>IFERROR(__xludf.DUMMYFUNCTION("""COMPUTED_VALUE"""),"")</f>
        <v/>
      </c>
      <c r="AF493" t="str">
        <f>IFERROR(__xludf.DUMMYFUNCTION("""COMPUTED_VALUE"""),"")</f>
        <v/>
      </c>
      <c r="AG493" t="str">
        <f>IFERROR(__xludf.DUMMYFUNCTION("""COMPUTED_VALUE"""),"")</f>
        <v/>
      </c>
    </row>
    <row r="494">
      <c r="A494" t="str">
        <f>IFERROR(__xludf.DUMMYFUNCTION("""COMPUTED_VALUE"""),"")</f>
        <v/>
      </c>
      <c r="B494" t="str">
        <f>IFERROR(__xludf.DUMMYFUNCTION("""COMPUTED_VALUE"""),"")</f>
        <v/>
      </c>
      <c r="C494" t="str">
        <f>IFERROR(__xludf.DUMMYFUNCTION("""COMPUTED_VALUE"""),"")</f>
        <v/>
      </c>
      <c r="D494" t="str">
        <f>IFERROR(__xludf.DUMMYFUNCTION("""COMPUTED_VALUE"""),"")</f>
        <v/>
      </c>
      <c r="E494" t="str">
        <f>IFERROR(__xludf.DUMMYFUNCTION("""COMPUTED_VALUE"""),"")</f>
        <v/>
      </c>
      <c r="F494" t="str">
        <f>IFERROR(__xludf.DUMMYFUNCTION("""COMPUTED_VALUE"""),"")</f>
        <v/>
      </c>
      <c r="G494" t="str">
        <f>IFERROR(__xludf.DUMMYFUNCTION("""COMPUTED_VALUE"""),"")</f>
        <v/>
      </c>
      <c r="H494" t="str">
        <f>IFERROR(__xludf.DUMMYFUNCTION("""COMPUTED_VALUE"""),"")</f>
        <v/>
      </c>
      <c r="I494" t="str">
        <f>IFERROR(__xludf.DUMMYFUNCTION("""COMPUTED_VALUE"""),"")</f>
        <v/>
      </c>
      <c r="J494" t="str">
        <f>IFERROR(__xludf.DUMMYFUNCTION("""COMPUTED_VALUE"""),"")</f>
        <v/>
      </c>
      <c r="K494" t="str">
        <f>IFERROR(__xludf.DUMMYFUNCTION("""COMPUTED_VALUE"""),"")</f>
        <v/>
      </c>
      <c r="L494" s="61" t="str">
        <f>IFERROR(__xludf.DUMMYFUNCTION("""COMPUTED_VALUE"""),"")</f>
        <v/>
      </c>
      <c r="M494" s="61" t="str">
        <f>IFERROR(__xludf.DUMMYFUNCTION("""COMPUTED_VALUE"""),"")</f>
        <v/>
      </c>
      <c r="N494" t="str">
        <f>IFERROR(__xludf.DUMMYFUNCTION("""COMPUTED_VALUE"""),"")</f>
        <v/>
      </c>
      <c r="O494" t="str">
        <f>IFERROR(__xludf.DUMMYFUNCTION("""COMPUTED_VALUE"""),"")</f>
        <v/>
      </c>
      <c r="P494" t="str">
        <f>IFERROR(__xludf.DUMMYFUNCTION("""COMPUTED_VALUE"""),"")</f>
        <v/>
      </c>
      <c r="Q494" t="str">
        <f>IFERROR(__xludf.DUMMYFUNCTION("""COMPUTED_VALUE"""),"")</f>
        <v/>
      </c>
      <c r="R494" t="str">
        <f>IFERROR(__xludf.DUMMYFUNCTION("""COMPUTED_VALUE"""),"")</f>
        <v/>
      </c>
      <c r="S494" t="str">
        <f>IFERROR(__xludf.DUMMYFUNCTION("""COMPUTED_VALUE"""),"")</f>
        <v/>
      </c>
      <c r="T494" t="str">
        <f>IFERROR(__xludf.DUMMYFUNCTION("""COMPUTED_VALUE"""),"")</f>
        <v/>
      </c>
      <c r="U494" t="str">
        <f>IFERROR(__xludf.DUMMYFUNCTION("""COMPUTED_VALUE"""),"")</f>
        <v/>
      </c>
      <c r="V494" t="str">
        <f>IFERROR(__xludf.DUMMYFUNCTION("""COMPUTED_VALUE"""),"")</f>
        <v/>
      </c>
      <c r="W494" t="str">
        <f>IFERROR(__xludf.DUMMYFUNCTION("""COMPUTED_VALUE"""),"")</f>
        <v/>
      </c>
      <c r="X494" t="str">
        <f>IFERROR(__xludf.DUMMYFUNCTION("""COMPUTED_VALUE"""),"")</f>
        <v/>
      </c>
      <c r="Y494" t="str">
        <f>IFERROR(__xludf.DUMMYFUNCTION("""COMPUTED_VALUE"""),"")</f>
        <v/>
      </c>
      <c r="Z494" t="str">
        <f>IFERROR(__xludf.DUMMYFUNCTION("""COMPUTED_VALUE"""),"")</f>
        <v/>
      </c>
      <c r="AA494" t="str">
        <f>IFERROR(__xludf.DUMMYFUNCTION("""COMPUTED_VALUE"""),"")</f>
        <v/>
      </c>
      <c r="AB494" t="str">
        <f>IFERROR(__xludf.DUMMYFUNCTION("""COMPUTED_VALUE"""),"")</f>
        <v/>
      </c>
      <c r="AC494" t="str">
        <f>IFERROR(__xludf.DUMMYFUNCTION("""COMPUTED_VALUE"""),"")</f>
        <v/>
      </c>
      <c r="AD494" t="str">
        <f>IFERROR(__xludf.DUMMYFUNCTION("""COMPUTED_VALUE"""),"")</f>
        <v/>
      </c>
      <c r="AE494" t="str">
        <f>IFERROR(__xludf.DUMMYFUNCTION("""COMPUTED_VALUE"""),"")</f>
        <v/>
      </c>
      <c r="AF494" t="str">
        <f>IFERROR(__xludf.DUMMYFUNCTION("""COMPUTED_VALUE"""),"")</f>
        <v/>
      </c>
      <c r="AG494" t="str">
        <f>IFERROR(__xludf.DUMMYFUNCTION("""COMPUTED_VALUE"""),"")</f>
        <v/>
      </c>
    </row>
    <row r="495">
      <c r="A495" t="str">
        <f>IFERROR(__xludf.DUMMYFUNCTION("""COMPUTED_VALUE"""),"")</f>
        <v/>
      </c>
      <c r="B495" t="str">
        <f>IFERROR(__xludf.DUMMYFUNCTION("""COMPUTED_VALUE"""),"")</f>
        <v/>
      </c>
      <c r="C495" t="str">
        <f>IFERROR(__xludf.DUMMYFUNCTION("""COMPUTED_VALUE"""),"")</f>
        <v/>
      </c>
      <c r="D495" t="str">
        <f>IFERROR(__xludf.DUMMYFUNCTION("""COMPUTED_VALUE"""),"")</f>
        <v/>
      </c>
      <c r="E495" t="str">
        <f>IFERROR(__xludf.DUMMYFUNCTION("""COMPUTED_VALUE"""),"")</f>
        <v/>
      </c>
      <c r="F495" t="str">
        <f>IFERROR(__xludf.DUMMYFUNCTION("""COMPUTED_VALUE"""),"")</f>
        <v/>
      </c>
      <c r="G495" t="str">
        <f>IFERROR(__xludf.DUMMYFUNCTION("""COMPUTED_VALUE"""),"")</f>
        <v/>
      </c>
      <c r="H495" t="str">
        <f>IFERROR(__xludf.DUMMYFUNCTION("""COMPUTED_VALUE"""),"")</f>
        <v/>
      </c>
      <c r="I495" t="str">
        <f>IFERROR(__xludf.DUMMYFUNCTION("""COMPUTED_VALUE"""),"")</f>
        <v/>
      </c>
      <c r="J495" t="str">
        <f>IFERROR(__xludf.DUMMYFUNCTION("""COMPUTED_VALUE"""),"")</f>
        <v/>
      </c>
      <c r="K495" t="str">
        <f>IFERROR(__xludf.DUMMYFUNCTION("""COMPUTED_VALUE"""),"")</f>
        <v/>
      </c>
      <c r="L495" s="61" t="str">
        <f>IFERROR(__xludf.DUMMYFUNCTION("""COMPUTED_VALUE"""),"")</f>
        <v/>
      </c>
      <c r="M495" s="61" t="str">
        <f>IFERROR(__xludf.DUMMYFUNCTION("""COMPUTED_VALUE"""),"")</f>
        <v/>
      </c>
      <c r="N495" t="str">
        <f>IFERROR(__xludf.DUMMYFUNCTION("""COMPUTED_VALUE"""),"")</f>
        <v/>
      </c>
      <c r="O495" t="str">
        <f>IFERROR(__xludf.DUMMYFUNCTION("""COMPUTED_VALUE"""),"")</f>
        <v/>
      </c>
      <c r="P495" t="str">
        <f>IFERROR(__xludf.DUMMYFUNCTION("""COMPUTED_VALUE"""),"")</f>
        <v/>
      </c>
      <c r="Q495" t="str">
        <f>IFERROR(__xludf.DUMMYFUNCTION("""COMPUTED_VALUE"""),"")</f>
        <v/>
      </c>
      <c r="R495" t="str">
        <f>IFERROR(__xludf.DUMMYFUNCTION("""COMPUTED_VALUE"""),"")</f>
        <v/>
      </c>
      <c r="S495" t="str">
        <f>IFERROR(__xludf.DUMMYFUNCTION("""COMPUTED_VALUE"""),"")</f>
        <v/>
      </c>
      <c r="T495" t="str">
        <f>IFERROR(__xludf.DUMMYFUNCTION("""COMPUTED_VALUE"""),"")</f>
        <v/>
      </c>
      <c r="U495" t="str">
        <f>IFERROR(__xludf.DUMMYFUNCTION("""COMPUTED_VALUE"""),"")</f>
        <v/>
      </c>
      <c r="V495" t="str">
        <f>IFERROR(__xludf.DUMMYFUNCTION("""COMPUTED_VALUE"""),"")</f>
        <v/>
      </c>
      <c r="W495" t="str">
        <f>IFERROR(__xludf.DUMMYFUNCTION("""COMPUTED_VALUE"""),"")</f>
        <v/>
      </c>
      <c r="X495" t="str">
        <f>IFERROR(__xludf.DUMMYFUNCTION("""COMPUTED_VALUE"""),"")</f>
        <v/>
      </c>
      <c r="Y495" t="str">
        <f>IFERROR(__xludf.DUMMYFUNCTION("""COMPUTED_VALUE"""),"")</f>
        <v/>
      </c>
      <c r="Z495" t="str">
        <f>IFERROR(__xludf.DUMMYFUNCTION("""COMPUTED_VALUE"""),"")</f>
        <v/>
      </c>
      <c r="AA495" t="str">
        <f>IFERROR(__xludf.DUMMYFUNCTION("""COMPUTED_VALUE"""),"")</f>
        <v/>
      </c>
      <c r="AB495" t="str">
        <f>IFERROR(__xludf.DUMMYFUNCTION("""COMPUTED_VALUE"""),"")</f>
        <v/>
      </c>
      <c r="AC495" t="str">
        <f>IFERROR(__xludf.DUMMYFUNCTION("""COMPUTED_VALUE"""),"")</f>
        <v/>
      </c>
      <c r="AD495" t="str">
        <f>IFERROR(__xludf.DUMMYFUNCTION("""COMPUTED_VALUE"""),"")</f>
        <v/>
      </c>
      <c r="AE495" t="str">
        <f>IFERROR(__xludf.DUMMYFUNCTION("""COMPUTED_VALUE"""),"")</f>
        <v/>
      </c>
      <c r="AF495" t="str">
        <f>IFERROR(__xludf.DUMMYFUNCTION("""COMPUTED_VALUE"""),"")</f>
        <v/>
      </c>
      <c r="AG495" t="str">
        <f>IFERROR(__xludf.DUMMYFUNCTION("""COMPUTED_VALUE"""),"")</f>
        <v/>
      </c>
    </row>
    <row r="496">
      <c r="A496" t="str">
        <f>IFERROR(__xludf.DUMMYFUNCTION("""COMPUTED_VALUE"""),"")</f>
        <v/>
      </c>
      <c r="B496" t="str">
        <f>IFERROR(__xludf.DUMMYFUNCTION("""COMPUTED_VALUE"""),"")</f>
        <v/>
      </c>
      <c r="C496" t="str">
        <f>IFERROR(__xludf.DUMMYFUNCTION("""COMPUTED_VALUE"""),"")</f>
        <v/>
      </c>
      <c r="D496" t="str">
        <f>IFERROR(__xludf.DUMMYFUNCTION("""COMPUTED_VALUE"""),"")</f>
        <v/>
      </c>
      <c r="E496" t="str">
        <f>IFERROR(__xludf.DUMMYFUNCTION("""COMPUTED_VALUE"""),"")</f>
        <v/>
      </c>
      <c r="F496" t="str">
        <f>IFERROR(__xludf.DUMMYFUNCTION("""COMPUTED_VALUE"""),"")</f>
        <v/>
      </c>
      <c r="G496" t="str">
        <f>IFERROR(__xludf.DUMMYFUNCTION("""COMPUTED_VALUE"""),"")</f>
        <v/>
      </c>
      <c r="H496" t="str">
        <f>IFERROR(__xludf.DUMMYFUNCTION("""COMPUTED_VALUE"""),"")</f>
        <v/>
      </c>
      <c r="I496" t="str">
        <f>IFERROR(__xludf.DUMMYFUNCTION("""COMPUTED_VALUE"""),"")</f>
        <v/>
      </c>
      <c r="J496" t="str">
        <f>IFERROR(__xludf.DUMMYFUNCTION("""COMPUTED_VALUE"""),"")</f>
        <v/>
      </c>
      <c r="K496" t="str">
        <f>IFERROR(__xludf.DUMMYFUNCTION("""COMPUTED_VALUE"""),"")</f>
        <v/>
      </c>
      <c r="L496" s="61" t="str">
        <f>IFERROR(__xludf.DUMMYFUNCTION("""COMPUTED_VALUE"""),"")</f>
        <v/>
      </c>
      <c r="M496" s="61" t="str">
        <f>IFERROR(__xludf.DUMMYFUNCTION("""COMPUTED_VALUE"""),"")</f>
        <v/>
      </c>
      <c r="N496" t="str">
        <f>IFERROR(__xludf.DUMMYFUNCTION("""COMPUTED_VALUE"""),"")</f>
        <v/>
      </c>
      <c r="O496" t="str">
        <f>IFERROR(__xludf.DUMMYFUNCTION("""COMPUTED_VALUE"""),"")</f>
        <v/>
      </c>
      <c r="P496" t="str">
        <f>IFERROR(__xludf.DUMMYFUNCTION("""COMPUTED_VALUE"""),"")</f>
        <v/>
      </c>
      <c r="Q496" t="str">
        <f>IFERROR(__xludf.DUMMYFUNCTION("""COMPUTED_VALUE"""),"")</f>
        <v/>
      </c>
      <c r="R496" t="str">
        <f>IFERROR(__xludf.DUMMYFUNCTION("""COMPUTED_VALUE"""),"")</f>
        <v/>
      </c>
      <c r="S496" t="str">
        <f>IFERROR(__xludf.DUMMYFUNCTION("""COMPUTED_VALUE"""),"")</f>
        <v/>
      </c>
      <c r="T496" t="str">
        <f>IFERROR(__xludf.DUMMYFUNCTION("""COMPUTED_VALUE"""),"")</f>
        <v/>
      </c>
      <c r="U496" t="str">
        <f>IFERROR(__xludf.DUMMYFUNCTION("""COMPUTED_VALUE"""),"")</f>
        <v/>
      </c>
      <c r="V496" t="str">
        <f>IFERROR(__xludf.DUMMYFUNCTION("""COMPUTED_VALUE"""),"")</f>
        <v/>
      </c>
      <c r="W496" t="str">
        <f>IFERROR(__xludf.DUMMYFUNCTION("""COMPUTED_VALUE"""),"")</f>
        <v/>
      </c>
      <c r="X496" t="str">
        <f>IFERROR(__xludf.DUMMYFUNCTION("""COMPUTED_VALUE"""),"")</f>
        <v/>
      </c>
      <c r="Y496" t="str">
        <f>IFERROR(__xludf.DUMMYFUNCTION("""COMPUTED_VALUE"""),"")</f>
        <v/>
      </c>
      <c r="Z496" t="str">
        <f>IFERROR(__xludf.DUMMYFUNCTION("""COMPUTED_VALUE"""),"")</f>
        <v/>
      </c>
      <c r="AA496" t="str">
        <f>IFERROR(__xludf.DUMMYFUNCTION("""COMPUTED_VALUE"""),"")</f>
        <v/>
      </c>
      <c r="AB496" t="str">
        <f>IFERROR(__xludf.DUMMYFUNCTION("""COMPUTED_VALUE"""),"")</f>
        <v/>
      </c>
      <c r="AC496" t="str">
        <f>IFERROR(__xludf.DUMMYFUNCTION("""COMPUTED_VALUE"""),"")</f>
        <v/>
      </c>
      <c r="AD496" t="str">
        <f>IFERROR(__xludf.DUMMYFUNCTION("""COMPUTED_VALUE"""),"")</f>
        <v/>
      </c>
      <c r="AE496" t="str">
        <f>IFERROR(__xludf.DUMMYFUNCTION("""COMPUTED_VALUE"""),"")</f>
        <v/>
      </c>
      <c r="AF496" t="str">
        <f>IFERROR(__xludf.DUMMYFUNCTION("""COMPUTED_VALUE"""),"")</f>
        <v/>
      </c>
      <c r="AG496" t="str">
        <f>IFERROR(__xludf.DUMMYFUNCTION("""COMPUTED_VALUE"""),"")</f>
        <v/>
      </c>
    </row>
    <row r="497">
      <c r="A497" t="str">
        <f>IFERROR(__xludf.DUMMYFUNCTION("""COMPUTED_VALUE"""),"")</f>
        <v/>
      </c>
      <c r="B497" t="str">
        <f>IFERROR(__xludf.DUMMYFUNCTION("""COMPUTED_VALUE"""),"")</f>
        <v/>
      </c>
      <c r="C497" t="str">
        <f>IFERROR(__xludf.DUMMYFUNCTION("""COMPUTED_VALUE"""),"")</f>
        <v/>
      </c>
      <c r="D497" t="str">
        <f>IFERROR(__xludf.DUMMYFUNCTION("""COMPUTED_VALUE"""),"")</f>
        <v/>
      </c>
      <c r="E497" t="str">
        <f>IFERROR(__xludf.DUMMYFUNCTION("""COMPUTED_VALUE"""),"")</f>
        <v/>
      </c>
      <c r="F497" t="str">
        <f>IFERROR(__xludf.DUMMYFUNCTION("""COMPUTED_VALUE"""),"")</f>
        <v/>
      </c>
      <c r="G497" t="str">
        <f>IFERROR(__xludf.DUMMYFUNCTION("""COMPUTED_VALUE"""),"")</f>
        <v/>
      </c>
      <c r="H497" t="str">
        <f>IFERROR(__xludf.DUMMYFUNCTION("""COMPUTED_VALUE"""),"")</f>
        <v/>
      </c>
      <c r="I497" t="str">
        <f>IFERROR(__xludf.DUMMYFUNCTION("""COMPUTED_VALUE"""),"")</f>
        <v/>
      </c>
      <c r="J497" t="str">
        <f>IFERROR(__xludf.DUMMYFUNCTION("""COMPUTED_VALUE"""),"")</f>
        <v/>
      </c>
      <c r="K497" t="str">
        <f>IFERROR(__xludf.DUMMYFUNCTION("""COMPUTED_VALUE"""),"")</f>
        <v/>
      </c>
      <c r="L497" s="61" t="str">
        <f>IFERROR(__xludf.DUMMYFUNCTION("""COMPUTED_VALUE"""),"")</f>
        <v/>
      </c>
      <c r="M497" s="61" t="str">
        <f>IFERROR(__xludf.DUMMYFUNCTION("""COMPUTED_VALUE"""),"")</f>
        <v/>
      </c>
      <c r="N497" t="str">
        <f>IFERROR(__xludf.DUMMYFUNCTION("""COMPUTED_VALUE"""),"")</f>
        <v/>
      </c>
      <c r="O497" t="str">
        <f>IFERROR(__xludf.DUMMYFUNCTION("""COMPUTED_VALUE"""),"")</f>
        <v/>
      </c>
      <c r="P497" t="str">
        <f>IFERROR(__xludf.DUMMYFUNCTION("""COMPUTED_VALUE"""),"")</f>
        <v/>
      </c>
      <c r="Q497" t="str">
        <f>IFERROR(__xludf.DUMMYFUNCTION("""COMPUTED_VALUE"""),"")</f>
        <v/>
      </c>
      <c r="R497" t="str">
        <f>IFERROR(__xludf.DUMMYFUNCTION("""COMPUTED_VALUE"""),"")</f>
        <v/>
      </c>
      <c r="S497" t="str">
        <f>IFERROR(__xludf.DUMMYFUNCTION("""COMPUTED_VALUE"""),"")</f>
        <v/>
      </c>
      <c r="T497" t="str">
        <f>IFERROR(__xludf.DUMMYFUNCTION("""COMPUTED_VALUE"""),"")</f>
        <v/>
      </c>
      <c r="U497" t="str">
        <f>IFERROR(__xludf.DUMMYFUNCTION("""COMPUTED_VALUE"""),"")</f>
        <v/>
      </c>
      <c r="V497" t="str">
        <f>IFERROR(__xludf.DUMMYFUNCTION("""COMPUTED_VALUE"""),"")</f>
        <v/>
      </c>
      <c r="W497" t="str">
        <f>IFERROR(__xludf.DUMMYFUNCTION("""COMPUTED_VALUE"""),"")</f>
        <v/>
      </c>
      <c r="X497" t="str">
        <f>IFERROR(__xludf.DUMMYFUNCTION("""COMPUTED_VALUE"""),"")</f>
        <v/>
      </c>
      <c r="Y497" t="str">
        <f>IFERROR(__xludf.DUMMYFUNCTION("""COMPUTED_VALUE"""),"")</f>
        <v/>
      </c>
      <c r="Z497" t="str">
        <f>IFERROR(__xludf.DUMMYFUNCTION("""COMPUTED_VALUE"""),"")</f>
        <v/>
      </c>
      <c r="AA497" t="str">
        <f>IFERROR(__xludf.DUMMYFUNCTION("""COMPUTED_VALUE"""),"")</f>
        <v/>
      </c>
      <c r="AB497" t="str">
        <f>IFERROR(__xludf.DUMMYFUNCTION("""COMPUTED_VALUE"""),"")</f>
        <v/>
      </c>
      <c r="AC497" t="str">
        <f>IFERROR(__xludf.DUMMYFUNCTION("""COMPUTED_VALUE"""),"")</f>
        <v/>
      </c>
      <c r="AD497" t="str">
        <f>IFERROR(__xludf.DUMMYFUNCTION("""COMPUTED_VALUE"""),"")</f>
        <v/>
      </c>
      <c r="AE497" t="str">
        <f>IFERROR(__xludf.DUMMYFUNCTION("""COMPUTED_VALUE"""),"")</f>
        <v/>
      </c>
      <c r="AF497" t="str">
        <f>IFERROR(__xludf.DUMMYFUNCTION("""COMPUTED_VALUE"""),"")</f>
        <v/>
      </c>
      <c r="AG497" t="str">
        <f>IFERROR(__xludf.DUMMYFUNCTION("""COMPUTED_VALUE"""),"")</f>
        <v/>
      </c>
    </row>
    <row r="498">
      <c r="A498" t="str">
        <f>IFERROR(__xludf.DUMMYFUNCTION("""COMPUTED_VALUE"""),"")</f>
        <v/>
      </c>
      <c r="B498" t="str">
        <f>IFERROR(__xludf.DUMMYFUNCTION("""COMPUTED_VALUE"""),"")</f>
        <v/>
      </c>
      <c r="C498" t="str">
        <f>IFERROR(__xludf.DUMMYFUNCTION("""COMPUTED_VALUE"""),"")</f>
        <v/>
      </c>
      <c r="D498" t="str">
        <f>IFERROR(__xludf.DUMMYFUNCTION("""COMPUTED_VALUE"""),"")</f>
        <v/>
      </c>
      <c r="E498" t="str">
        <f>IFERROR(__xludf.DUMMYFUNCTION("""COMPUTED_VALUE"""),"")</f>
        <v/>
      </c>
      <c r="F498" t="str">
        <f>IFERROR(__xludf.DUMMYFUNCTION("""COMPUTED_VALUE"""),"")</f>
        <v/>
      </c>
      <c r="G498" t="str">
        <f>IFERROR(__xludf.DUMMYFUNCTION("""COMPUTED_VALUE"""),"")</f>
        <v/>
      </c>
      <c r="H498" t="str">
        <f>IFERROR(__xludf.DUMMYFUNCTION("""COMPUTED_VALUE"""),"")</f>
        <v/>
      </c>
      <c r="I498" t="str">
        <f>IFERROR(__xludf.DUMMYFUNCTION("""COMPUTED_VALUE"""),"")</f>
        <v/>
      </c>
      <c r="J498" t="str">
        <f>IFERROR(__xludf.DUMMYFUNCTION("""COMPUTED_VALUE"""),"")</f>
        <v/>
      </c>
      <c r="K498" t="str">
        <f>IFERROR(__xludf.DUMMYFUNCTION("""COMPUTED_VALUE"""),"")</f>
        <v/>
      </c>
      <c r="L498" s="61" t="str">
        <f>IFERROR(__xludf.DUMMYFUNCTION("""COMPUTED_VALUE"""),"")</f>
        <v/>
      </c>
      <c r="M498" s="61" t="str">
        <f>IFERROR(__xludf.DUMMYFUNCTION("""COMPUTED_VALUE"""),"")</f>
        <v/>
      </c>
      <c r="N498" t="str">
        <f>IFERROR(__xludf.DUMMYFUNCTION("""COMPUTED_VALUE"""),"")</f>
        <v/>
      </c>
      <c r="O498" t="str">
        <f>IFERROR(__xludf.DUMMYFUNCTION("""COMPUTED_VALUE"""),"")</f>
        <v/>
      </c>
      <c r="P498" t="str">
        <f>IFERROR(__xludf.DUMMYFUNCTION("""COMPUTED_VALUE"""),"")</f>
        <v/>
      </c>
      <c r="Q498" t="str">
        <f>IFERROR(__xludf.DUMMYFUNCTION("""COMPUTED_VALUE"""),"")</f>
        <v/>
      </c>
      <c r="R498" t="str">
        <f>IFERROR(__xludf.DUMMYFUNCTION("""COMPUTED_VALUE"""),"")</f>
        <v/>
      </c>
      <c r="S498" t="str">
        <f>IFERROR(__xludf.DUMMYFUNCTION("""COMPUTED_VALUE"""),"")</f>
        <v/>
      </c>
      <c r="T498" t="str">
        <f>IFERROR(__xludf.DUMMYFUNCTION("""COMPUTED_VALUE"""),"")</f>
        <v/>
      </c>
      <c r="U498" t="str">
        <f>IFERROR(__xludf.DUMMYFUNCTION("""COMPUTED_VALUE"""),"")</f>
        <v/>
      </c>
      <c r="V498" t="str">
        <f>IFERROR(__xludf.DUMMYFUNCTION("""COMPUTED_VALUE"""),"")</f>
        <v/>
      </c>
      <c r="W498" t="str">
        <f>IFERROR(__xludf.DUMMYFUNCTION("""COMPUTED_VALUE"""),"")</f>
        <v/>
      </c>
      <c r="X498" t="str">
        <f>IFERROR(__xludf.DUMMYFUNCTION("""COMPUTED_VALUE"""),"")</f>
        <v/>
      </c>
      <c r="Y498" t="str">
        <f>IFERROR(__xludf.DUMMYFUNCTION("""COMPUTED_VALUE"""),"")</f>
        <v/>
      </c>
      <c r="Z498" t="str">
        <f>IFERROR(__xludf.DUMMYFUNCTION("""COMPUTED_VALUE"""),"")</f>
        <v/>
      </c>
      <c r="AA498" t="str">
        <f>IFERROR(__xludf.DUMMYFUNCTION("""COMPUTED_VALUE"""),"")</f>
        <v/>
      </c>
      <c r="AB498" t="str">
        <f>IFERROR(__xludf.DUMMYFUNCTION("""COMPUTED_VALUE"""),"")</f>
        <v/>
      </c>
      <c r="AC498" t="str">
        <f>IFERROR(__xludf.DUMMYFUNCTION("""COMPUTED_VALUE"""),"")</f>
        <v/>
      </c>
      <c r="AD498" t="str">
        <f>IFERROR(__xludf.DUMMYFUNCTION("""COMPUTED_VALUE"""),"")</f>
        <v/>
      </c>
      <c r="AE498" t="str">
        <f>IFERROR(__xludf.DUMMYFUNCTION("""COMPUTED_VALUE"""),"")</f>
        <v/>
      </c>
      <c r="AF498" t="str">
        <f>IFERROR(__xludf.DUMMYFUNCTION("""COMPUTED_VALUE"""),"")</f>
        <v/>
      </c>
      <c r="AG498" t="str">
        <f>IFERROR(__xludf.DUMMYFUNCTION("""COMPUTED_VALUE"""),"")</f>
        <v/>
      </c>
    </row>
    <row r="499">
      <c r="A499" t="str">
        <f>IFERROR(__xludf.DUMMYFUNCTION("""COMPUTED_VALUE"""),"")</f>
        <v/>
      </c>
      <c r="B499" t="str">
        <f>IFERROR(__xludf.DUMMYFUNCTION("""COMPUTED_VALUE"""),"")</f>
        <v/>
      </c>
      <c r="C499" t="str">
        <f>IFERROR(__xludf.DUMMYFUNCTION("""COMPUTED_VALUE"""),"")</f>
        <v/>
      </c>
      <c r="D499" t="str">
        <f>IFERROR(__xludf.DUMMYFUNCTION("""COMPUTED_VALUE"""),"")</f>
        <v/>
      </c>
      <c r="E499" t="str">
        <f>IFERROR(__xludf.DUMMYFUNCTION("""COMPUTED_VALUE"""),"")</f>
        <v/>
      </c>
      <c r="F499" t="str">
        <f>IFERROR(__xludf.DUMMYFUNCTION("""COMPUTED_VALUE"""),"")</f>
        <v/>
      </c>
      <c r="G499" t="str">
        <f>IFERROR(__xludf.DUMMYFUNCTION("""COMPUTED_VALUE"""),"")</f>
        <v/>
      </c>
      <c r="H499" t="str">
        <f>IFERROR(__xludf.DUMMYFUNCTION("""COMPUTED_VALUE"""),"")</f>
        <v/>
      </c>
      <c r="I499" t="str">
        <f>IFERROR(__xludf.DUMMYFUNCTION("""COMPUTED_VALUE"""),"")</f>
        <v/>
      </c>
      <c r="J499" t="str">
        <f>IFERROR(__xludf.DUMMYFUNCTION("""COMPUTED_VALUE"""),"")</f>
        <v/>
      </c>
      <c r="K499" t="str">
        <f>IFERROR(__xludf.DUMMYFUNCTION("""COMPUTED_VALUE"""),"")</f>
        <v/>
      </c>
      <c r="L499" s="61" t="str">
        <f>IFERROR(__xludf.DUMMYFUNCTION("""COMPUTED_VALUE"""),"")</f>
        <v/>
      </c>
      <c r="M499" s="61" t="str">
        <f>IFERROR(__xludf.DUMMYFUNCTION("""COMPUTED_VALUE"""),"")</f>
        <v/>
      </c>
      <c r="N499" t="str">
        <f>IFERROR(__xludf.DUMMYFUNCTION("""COMPUTED_VALUE"""),"")</f>
        <v/>
      </c>
      <c r="O499" t="str">
        <f>IFERROR(__xludf.DUMMYFUNCTION("""COMPUTED_VALUE"""),"")</f>
        <v/>
      </c>
      <c r="P499" t="str">
        <f>IFERROR(__xludf.DUMMYFUNCTION("""COMPUTED_VALUE"""),"")</f>
        <v/>
      </c>
      <c r="Q499" t="str">
        <f>IFERROR(__xludf.DUMMYFUNCTION("""COMPUTED_VALUE"""),"")</f>
        <v/>
      </c>
      <c r="R499" t="str">
        <f>IFERROR(__xludf.DUMMYFUNCTION("""COMPUTED_VALUE"""),"")</f>
        <v/>
      </c>
      <c r="S499" t="str">
        <f>IFERROR(__xludf.DUMMYFUNCTION("""COMPUTED_VALUE"""),"")</f>
        <v/>
      </c>
      <c r="T499" t="str">
        <f>IFERROR(__xludf.DUMMYFUNCTION("""COMPUTED_VALUE"""),"")</f>
        <v/>
      </c>
      <c r="U499" t="str">
        <f>IFERROR(__xludf.DUMMYFUNCTION("""COMPUTED_VALUE"""),"")</f>
        <v/>
      </c>
      <c r="V499" t="str">
        <f>IFERROR(__xludf.DUMMYFUNCTION("""COMPUTED_VALUE"""),"")</f>
        <v/>
      </c>
      <c r="W499" t="str">
        <f>IFERROR(__xludf.DUMMYFUNCTION("""COMPUTED_VALUE"""),"")</f>
        <v/>
      </c>
      <c r="X499" t="str">
        <f>IFERROR(__xludf.DUMMYFUNCTION("""COMPUTED_VALUE"""),"")</f>
        <v/>
      </c>
      <c r="Y499" t="str">
        <f>IFERROR(__xludf.DUMMYFUNCTION("""COMPUTED_VALUE"""),"")</f>
        <v/>
      </c>
      <c r="Z499" t="str">
        <f>IFERROR(__xludf.DUMMYFUNCTION("""COMPUTED_VALUE"""),"")</f>
        <v/>
      </c>
      <c r="AA499" t="str">
        <f>IFERROR(__xludf.DUMMYFUNCTION("""COMPUTED_VALUE"""),"")</f>
        <v/>
      </c>
      <c r="AB499" t="str">
        <f>IFERROR(__xludf.DUMMYFUNCTION("""COMPUTED_VALUE"""),"")</f>
        <v/>
      </c>
      <c r="AC499" t="str">
        <f>IFERROR(__xludf.DUMMYFUNCTION("""COMPUTED_VALUE"""),"")</f>
        <v/>
      </c>
      <c r="AD499" t="str">
        <f>IFERROR(__xludf.DUMMYFUNCTION("""COMPUTED_VALUE"""),"")</f>
        <v/>
      </c>
      <c r="AE499" t="str">
        <f>IFERROR(__xludf.DUMMYFUNCTION("""COMPUTED_VALUE"""),"")</f>
        <v/>
      </c>
      <c r="AF499" t="str">
        <f>IFERROR(__xludf.DUMMYFUNCTION("""COMPUTED_VALUE"""),"")</f>
        <v/>
      </c>
      <c r="AG499" t="str">
        <f>IFERROR(__xludf.DUMMYFUNCTION("""COMPUTED_VALUE"""),"")</f>
        <v/>
      </c>
    </row>
    <row r="500">
      <c r="A500" t="str">
        <f>IFERROR(__xludf.DUMMYFUNCTION("""COMPUTED_VALUE"""),"")</f>
        <v/>
      </c>
      <c r="B500" t="str">
        <f>IFERROR(__xludf.DUMMYFUNCTION("""COMPUTED_VALUE"""),"")</f>
        <v/>
      </c>
      <c r="C500" t="str">
        <f>IFERROR(__xludf.DUMMYFUNCTION("""COMPUTED_VALUE"""),"")</f>
        <v/>
      </c>
      <c r="D500" t="str">
        <f>IFERROR(__xludf.DUMMYFUNCTION("""COMPUTED_VALUE"""),"")</f>
        <v/>
      </c>
      <c r="E500" t="str">
        <f>IFERROR(__xludf.DUMMYFUNCTION("""COMPUTED_VALUE"""),"")</f>
        <v/>
      </c>
      <c r="F500" t="str">
        <f>IFERROR(__xludf.DUMMYFUNCTION("""COMPUTED_VALUE"""),"")</f>
        <v/>
      </c>
      <c r="G500" t="str">
        <f>IFERROR(__xludf.DUMMYFUNCTION("""COMPUTED_VALUE"""),"")</f>
        <v/>
      </c>
      <c r="H500" t="str">
        <f>IFERROR(__xludf.DUMMYFUNCTION("""COMPUTED_VALUE"""),"")</f>
        <v/>
      </c>
      <c r="I500" t="str">
        <f>IFERROR(__xludf.DUMMYFUNCTION("""COMPUTED_VALUE"""),"")</f>
        <v/>
      </c>
      <c r="J500" t="str">
        <f>IFERROR(__xludf.DUMMYFUNCTION("""COMPUTED_VALUE"""),"")</f>
        <v/>
      </c>
      <c r="K500" t="str">
        <f>IFERROR(__xludf.DUMMYFUNCTION("""COMPUTED_VALUE"""),"")</f>
        <v/>
      </c>
      <c r="L500" s="61" t="str">
        <f>IFERROR(__xludf.DUMMYFUNCTION("""COMPUTED_VALUE"""),"")</f>
        <v/>
      </c>
      <c r="M500" s="61" t="str">
        <f>IFERROR(__xludf.DUMMYFUNCTION("""COMPUTED_VALUE"""),"")</f>
        <v/>
      </c>
      <c r="N500" t="str">
        <f>IFERROR(__xludf.DUMMYFUNCTION("""COMPUTED_VALUE"""),"")</f>
        <v/>
      </c>
      <c r="O500" t="str">
        <f>IFERROR(__xludf.DUMMYFUNCTION("""COMPUTED_VALUE"""),"")</f>
        <v/>
      </c>
      <c r="P500" t="str">
        <f>IFERROR(__xludf.DUMMYFUNCTION("""COMPUTED_VALUE"""),"")</f>
        <v/>
      </c>
      <c r="Q500" t="str">
        <f>IFERROR(__xludf.DUMMYFUNCTION("""COMPUTED_VALUE"""),"")</f>
        <v/>
      </c>
      <c r="R500" t="str">
        <f>IFERROR(__xludf.DUMMYFUNCTION("""COMPUTED_VALUE"""),"")</f>
        <v/>
      </c>
      <c r="S500" t="str">
        <f>IFERROR(__xludf.DUMMYFUNCTION("""COMPUTED_VALUE"""),"")</f>
        <v/>
      </c>
      <c r="T500" t="str">
        <f>IFERROR(__xludf.DUMMYFUNCTION("""COMPUTED_VALUE"""),"")</f>
        <v/>
      </c>
      <c r="U500" t="str">
        <f>IFERROR(__xludf.DUMMYFUNCTION("""COMPUTED_VALUE"""),"")</f>
        <v/>
      </c>
      <c r="V500" t="str">
        <f>IFERROR(__xludf.DUMMYFUNCTION("""COMPUTED_VALUE"""),"")</f>
        <v/>
      </c>
      <c r="W500" t="str">
        <f>IFERROR(__xludf.DUMMYFUNCTION("""COMPUTED_VALUE"""),"")</f>
        <v/>
      </c>
      <c r="X500" t="str">
        <f>IFERROR(__xludf.DUMMYFUNCTION("""COMPUTED_VALUE"""),"")</f>
        <v/>
      </c>
      <c r="Y500" t="str">
        <f>IFERROR(__xludf.DUMMYFUNCTION("""COMPUTED_VALUE"""),"")</f>
        <v/>
      </c>
      <c r="Z500" t="str">
        <f>IFERROR(__xludf.DUMMYFUNCTION("""COMPUTED_VALUE"""),"")</f>
        <v/>
      </c>
      <c r="AA500" t="str">
        <f>IFERROR(__xludf.DUMMYFUNCTION("""COMPUTED_VALUE"""),"")</f>
        <v/>
      </c>
      <c r="AB500" t="str">
        <f>IFERROR(__xludf.DUMMYFUNCTION("""COMPUTED_VALUE"""),"")</f>
        <v/>
      </c>
      <c r="AC500" t="str">
        <f>IFERROR(__xludf.DUMMYFUNCTION("""COMPUTED_VALUE"""),"")</f>
        <v/>
      </c>
      <c r="AD500" t="str">
        <f>IFERROR(__xludf.DUMMYFUNCTION("""COMPUTED_VALUE"""),"")</f>
        <v/>
      </c>
      <c r="AE500" t="str">
        <f>IFERROR(__xludf.DUMMYFUNCTION("""COMPUTED_VALUE"""),"")</f>
        <v/>
      </c>
      <c r="AF500" t="str">
        <f>IFERROR(__xludf.DUMMYFUNCTION("""COMPUTED_VALUE"""),"")</f>
        <v/>
      </c>
      <c r="AG500" t="str">
        <f>IFERROR(__xludf.DUMMYFUNCTION("""COMPUTED_VALUE"""),"")</f>
        <v/>
      </c>
    </row>
    <row r="501">
      <c r="A501" t="str">
        <f>IFERROR(__xludf.DUMMYFUNCTION("""COMPUTED_VALUE"""),"")</f>
        <v/>
      </c>
      <c r="B501" t="str">
        <f>IFERROR(__xludf.DUMMYFUNCTION("""COMPUTED_VALUE"""),"")</f>
        <v/>
      </c>
      <c r="C501" t="str">
        <f>IFERROR(__xludf.DUMMYFUNCTION("""COMPUTED_VALUE"""),"")</f>
        <v/>
      </c>
      <c r="D501" t="str">
        <f>IFERROR(__xludf.DUMMYFUNCTION("""COMPUTED_VALUE"""),"")</f>
        <v/>
      </c>
      <c r="E501" t="str">
        <f>IFERROR(__xludf.DUMMYFUNCTION("""COMPUTED_VALUE"""),"")</f>
        <v/>
      </c>
      <c r="F501" t="str">
        <f>IFERROR(__xludf.DUMMYFUNCTION("""COMPUTED_VALUE"""),"")</f>
        <v/>
      </c>
      <c r="G501" t="str">
        <f>IFERROR(__xludf.DUMMYFUNCTION("""COMPUTED_VALUE"""),"")</f>
        <v/>
      </c>
      <c r="H501" t="str">
        <f>IFERROR(__xludf.DUMMYFUNCTION("""COMPUTED_VALUE"""),"")</f>
        <v/>
      </c>
      <c r="I501" t="str">
        <f>IFERROR(__xludf.DUMMYFUNCTION("""COMPUTED_VALUE"""),"")</f>
        <v/>
      </c>
      <c r="J501" t="str">
        <f>IFERROR(__xludf.DUMMYFUNCTION("""COMPUTED_VALUE"""),"")</f>
        <v/>
      </c>
      <c r="K501" t="str">
        <f>IFERROR(__xludf.DUMMYFUNCTION("""COMPUTED_VALUE"""),"")</f>
        <v/>
      </c>
      <c r="L501" s="61" t="str">
        <f>IFERROR(__xludf.DUMMYFUNCTION("""COMPUTED_VALUE"""),"")</f>
        <v/>
      </c>
      <c r="M501" s="61" t="str">
        <f>IFERROR(__xludf.DUMMYFUNCTION("""COMPUTED_VALUE"""),"")</f>
        <v/>
      </c>
      <c r="N501" t="str">
        <f>IFERROR(__xludf.DUMMYFUNCTION("""COMPUTED_VALUE"""),"")</f>
        <v/>
      </c>
      <c r="O501" t="str">
        <f>IFERROR(__xludf.DUMMYFUNCTION("""COMPUTED_VALUE"""),"")</f>
        <v/>
      </c>
      <c r="P501" t="str">
        <f>IFERROR(__xludf.DUMMYFUNCTION("""COMPUTED_VALUE"""),"")</f>
        <v/>
      </c>
      <c r="Q501" t="str">
        <f>IFERROR(__xludf.DUMMYFUNCTION("""COMPUTED_VALUE"""),"")</f>
        <v/>
      </c>
      <c r="R501" t="str">
        <f>IFERROR(__xludf.DUMMYFUNCTION("""COMPUTED_VALUE"""),"")</f>
        <v/>
      </c>
      <c r="S501" t="str">
        <f>IFERROR(__xludf.DUMMYFUNCTION("""COMPUTED_VALUE"""),"")</f>
        <v/>
      </c>
      <c r="T501" t="str">
        <f>IFERROR(__xludf.DUMMYFUNCTION("""COMPUTED_VALUE"""),"")</f>
        <v/>
      </c>
      <c r="U501" t="str">
        <f>IFERROR(__xludf.DUMMYFUNCTION("""COMPUTED_VALUE"""),"")</f>
        <v/>
      </c>
      <c r="V501" t="str">
        <f>IFERROR(__xludf.DUMMYFUNCTION("""COMPUTED_VALUE"""),"")</f>
        <v/>
      </c>
      <c r="W501" t="str">
        <f>IFERROR(__xludf.DUMMYFUNCTION("""COMPUTED_VALUE"""),"")</f>
        <v/>
      </c>
      <c r="X501" t="str">
        <f>IFERROR(__xludf.DUMMYFUNCTION("""COMPUTED_VALUE"""),"")</f>
        <v/>
      </c>
      <c r="Y501" t="str">
        <f>IFERROR(__xludf.DUMMYFUNCTION("""COMPUTED_VALUE"""),"")</f>
        <v/>
      </c>
      <c r="Z501" t="str">
        <f>IFERROR(__xludf.DUMMYFUNCTION("""COMPUTED_VALUE"""),"")</f>
        <v/>
      </c>
      <c r="AA501" t="str">
        <f>IFERROR(__xludf.DUMMYFUNCTION("""COMPUTED_VALUE"""),"")</f>
        <v/>
      </c>
      <c r="AB501" t="str">
        <f>IFERROR(__xludf.DUMMYFUNCTION("""COMPUTED_VALUE"""),"")</f>
        <v/>
      </c>
      <c r="AC501" t="str">
        <f>IFERROR(__xludf.DUMMYFUNCTION("""COMPUTED_VALUE"""),"")</f>
        <v/>
      </c>
      <c r="AD501" t="str">
        <f>IFERROR(__xludf.DUMMYFUNCTION("""COMPUTED_VALUE"""),"")</f>
        <v/>
      </c>
      <c r="AE501" t="str">
        <f>IFERROR(__xludf.DUMMYFUNCTION("""COMPUTED_VALUE"""),"")</f>
        <v/>
      </c>
      <c r="AF501" t="str">
        <f>IFERROR(__xludf.DUMMYFUNCTION("""COMPUTED_VALUE"""),"")</f>
        <v/>
      </c>
      <c r="AG501" t="str">
        <f>IFERROR(__xludf.DUMMYFUNCTION("""COMPUTED_VALUE"""),"")</f>
        <v/>
      </c>
    </row>
    <row r="502">
      <c r="A502" t="str">
        <f>IFERROR(__xludf.DUMMYFUNCTION("""COMPUTED_VALUE"""),"")</f>
        <v/>
      </c>
      <c r="B502" t="str">
        <f>IFERROR(__xludf.DUMMYFUNCTION("""COMPUTED_VALUE"""),"")</f>
        <v/>
      </c>
      <c r="C502" t="str">
        <f>IFERROR(__xludf.DUMMYFUNCTION("""COMPUTED_VALUE"""),"")</f>
        <v/>
      </c>
      <c r="D502" t="str">
        <f>IFERROR(__xludf.DUMMYFUNCTION("""COMPUTED_VALUE"""),"")</f>
        <v/>
      </c>
      <c r="E502" t="str">
        <f>IFERROR(__xludf.DUMMYFUNCTION("""COMPUTED_VALUE"""),"")</f>
        <v/>
      </c>
      <c r="F502" t="str">
        <f>IFERROR(__xludf.DUMMYFUNCTION("""COMPUTED_VALUE"""),"")</f>
        <v/>
      </c>
      <c r="G502" t="str">
        <f>IFERROR(__xludf.DUMMYFUNCTION("""COMPUTED_VALUE"""),"")</f>
        <v/>
      </c>
      <c r="H502" t="str">
        <f>IFERROR(__xludf.DUMMYFUNCTION("""COMPUTED_VALUE"""),"")</f>
        <v/>
      </c>
      <c r="I502" t="str">
        <f>IFERROR(__xludf.DUMMYFUNCTION("""COMPUTED_VALUE"""),"")</f>
        <v/>
      </c>
      <c r="J502" t="str">
        <f>IFERROR(__xludf.DUMMYFUNCTION("""COMPUTED_VALUE"""),"")</f>
        <v/>
      </c>
      <c r="K502" t="str">
        <f>IFERROR(__xludf.DUMMYFUNCTION("""COMPUTED_VALUE"""),"")</f>
        <v/>
      </c>
      <c r="L502" s="61" t="str">
        <f>IFERROR(__xludf.DUMMYFUNCTION("""COMPUTED_VALUE"""),"")</f>
        <v/>
      </c>
      <c r="M502" s="61" t="str">
        <f>IFERROR(__xludf.DUMMYFUNCTION("""COMPUTED_VALUE"""),"")</f>
        <v/>
      </c>
      <c r="N502" t="str">
        <f>IFERROR(__xludf.DUMMYFUNCTION("""COMPUTED_VALUE"""),"")</f>
        <v/>
      </c>
      <c r="O502" t="str">
        <f>IFERROR(__xludf.DUMMYFUNCTION("""COMPUTED_VALUE"""),"")</f>
        <v/>
      </c>
      <c r="P502" t="str">
        <f>IFERROR(__xludf.DUMMYFUNCTION("""COMPUTED_VALUE"""),"")</f>
        <v/>
      </c>
      <c r="Q502" t="str">
        <f>IFERROR(__xludf.DUMMYFUNCTION("""COMPUTED_VALUE"""),"")</f>
        <v/>
      </c>
      <c r="R502" t="str">
        <f>IFERROR(__xludf.DUMMYFUNCTION("""COMPUTED_VALUE"""),"")</f>
        <v/>
      </c>
      <c r="S502" t="str">
        <f>IFERROR(__xludf.DUMMYFUNCTION("""COMPUTED_VALUE"""),"")</f>
        <v/>
      </c>
      <c r="T502" t="str">
        <f>IFERROR(__xludf.DUMMYFUNCTION("""COMPUTED_VALUE"""),"")</f>
        <v/>
      </c>
      <c r="U502" t="str">
        <f>IFERROR(__xludf.DUMMYFUNCTION("""COMPUTED_VALUE"""),"")</f>
        <v/>
      </c>
      <c r="V502" t="str">
        <f>IFERROR(__xludf.DUMMYFUNCTION("""COMPUTED_VALUE"""),"")</f>
        <v/>
      </c>
      <c r="W502" t="str">
        <f>IFERROR(__xludf.DUMMYFUNCTION("""COMPUTED_VALUE"""),"")</f>
        <v/>
      </c>
      <c r="X502" t="str">
        <f>IFERROR(__xludf.DUMMYFUNCTION("""COMPUTED_VALUE"""),"")</f>
        <v/>
      </c>
      <c r="Y502" t="str">
        <f>IFERROR(__xludf.DUMMYFUNCTION("""COMPUTED_VALUE"""),"")</f>
        <v/>
      </c>
      <c r="Z502" t="str">
        <f>IFERROR(__xludf.DUMMYFUNCTION("""COMPUTED_VALUE"""),"")</f>
        <v/>
      </c>
      <c r="AA502" t="str">
        <f>IFERROR(__xludf.DUMMYFUNCTION("""COMPUTED_VALUE"""),"")</f>
        <v/>
      </c>
      <c r="AB502" t="str">
        <f>IFERROR(__xludf.DUMMYFUNCTION("""COMPUTED_VALUE"""),"")</f>
        <v/>
      </c>
      <c r="AC502" t="str">
        <f>IFERROR(__xludf.DUMMYFUNCTION("""COMPUTED_VALUE"""),"")</f>
        <v/>
      </c>
      <c r="AD502" t="str">
        <f>IFERROR(__xludf.DUMMYFUNCTION("""COMPUTED_VALUE"""),"")</f>
        <v/>
      </c>
      <c r="AE502" t="str">
        <f>IFERROR(__xludf.DUMMYFUNCTION("""COMPUTED_VALUE"""),"")</f>
        <v/>
      </c>
      <c r="AF502" t="str">
        <f>IFERROR(__xludf.DUMMYFUNCTION("""COMPUTED_VALUE"""),"")</f>
        <v/>
      </c>
      <c r="AG502" t="str">
        <f>IFERROR(__xludf.DUMMYFUNCTION("""COMPUTED_VALUE"""),"")</f>
        <v/>
      </c>
    </row>
    <row r="503">
      <c r="A503" t="str">
        <f>IFERROR(__xludf.DUMMYFUNCTION("""COMPUTED_VALUE"""),"")</f>
        <v/>
      </c>
      <c r="B503" t="str">
        <f>IFERROR(__xludf.DUMMYFUNCTION("""COMPUTED_VALUE"""),"")</f>
        <v/>
      </c>
      <c r="C503" t="str">
        <f>IFERROR(__xludf.DUMMYFUNCTION("""COMPUTED_VALUE"""),"")</f>
        <v/>
      </c>
      <c r="D503" t="str">
        <f>IFERROR(__xludf.DUMMYFUNCTION("""COMPUTED_VALUE"""),"")</f>
        <v/>
      </c>
      <c r="E503" t="str">
        <f>IFERROR(__xludf.DUMMYFUNCTION("""COMPUTED_VALUE"""),"")</f>
        <v/>
      </c>
      <c r="F503" t="str">
        <f>IFERROR(__xludf.DUMMYFUNCTION("""COMPUTED_VALUE"""),"")</f>
        <v/>
      </c>
      <c r="G503" t="str">
        <f>IFERROR(__xludf.DUMMYFUNCTION("""COMPUTED_VALUE"""),"")</f>
        <v/>
      </c>
      <c r="H503" t="str">
        <f>IFERROR(__xludf.DUMMYFUNCTION("""COMPUTED_VALUE"""),"")</f>
        <v/>
      </c>
      <c r="I503" t="str">
        <f>IFERROR(__xludf.DUMMYFUNCTION("""COMPUTED_VALUE"""),"")</f>
        <v/>
      </c>
      <c r="J503" t="str">
        <f>IFERROR(__xludf.DUMMYFUNCTION("""COMPUTED_VALUE"""),"")</f>
        <v/>
      </c>
      <c r="K503" t="str">
        <f>IFERROR(__xludf.DUMMYFUNCTION("""COMPUTED_VALUE"""),"")</f>
        <v/>
      </c>
      <c r="L503" s="61" t="str">
        <f>IFERROR(__xludf.DUMMYFUNCTION("""COMPUTED_VALUE"""),"")</f>
        <v/>
      </c>
      <c r="M503" s="61" t="str">
        <f>IFERROR(__xludf.DUMMYFUNCTION("""COMPUTED_VALUE"""),"")</f>
        <v/>
      </c>
      <c r="N503" t="str">
        <f>IFERROR(__xludf.DUMMYFUNCTION("""COMPUTED_VALUE"""),"")</f>
        <v/>
      </c>
      <c r="O503" t="str">
        <f>IFERROR(__xludf.DUMMYFUNCTION("""COMPUTED_VALUE"""),"")</f>
        <v/>
      </c>
      <c r="P503" t="str">
        <f>IFERROR(__xludf.DUMMYFUNCTION("""COMPUTED_VALUE"""),"")</f>
        <v/>
      </c>
      <c r="Q503" t="str">
        <f>IFERROR(__xludf.DUMMYFUNCTION("""COMPUTED_VALUE"""),"")</f>
        <v/>
      </c>
      <c r="R503" t="str">
        <f>IFERROR(__xludf.DUMMYFUNCTION("""COMPUTED_VALUE"""),"")</f>
        <v/>
      </c>
      <c r="S503" t="str">
        <f>IFERROR(__xludf.DUMMYFUNCTION("""COMPUTED_VALUE"""),"")</f>
        <v/>
      </c>
      <c r="T503" t="str">
        <f>IFERROR(__xludf.DUMMYFUNCTION("""COMPUTED_VALUE"""),"")</f>
        <v/>
      </c>
      <c r="U503" t="str">
        <f>IFERROR(__xludf.DUMMYFUNCTION("""COMPUTED_VALUE"""),"")</f>
        <v/>
      </c>
      <c r="V503" t="str">
        <f>IFERROR(__xludf.DUMMYFUNCTION("""COMPUTED_VALUE"""),"")</f>
        <v/>
      </c>
      <c r="W503" t="str">
        <f>IFERROR(__xludf.DUMMYFUNCTION("""COMPUTED_VALUE"""),"")</f>
        <v/>
      </c>
      <c r="X503" t="str">
        <f>IFERROR(__xludf.DUMMYFUNCTION("""COMPUTED_VALUE"""),"")</f>
        <v/>
      </c>
      <c r="Y503" t="str">
        <f>IFERROR(__xludf.DUMMYFUNCTION("""COMPUTED_VALUE"""),"")</f>
        <v/>
      </c>
      <c r="Z503" t="str">
        <f>IFERROR(__xludf.DUMMYFUNCTION("""COMPUTED_VALUE"""),"")</f>
        <v/>
      </c>
      <c r="AA503" t="str">
        <f>IFERROR(__xludf.DUMMYFUNCTION("""COMPUTED_VALUE"""),"")</f>
        <v/>
      </c>
      <c r="AB503" t="str">
        <f>IFERROR(__xludf.DUMMYFUNCTION("""COMPUTED_VALUE"""),"")</f>
        <v/>
      </c>
      <c r="AC503" t="str">
        <f>IFERROR(__xludf.DUMMYFUNCTION("""COMPUTED_VALUE"""),"")</f>
        <v/>
      </c>
      <c r="AD503" t="str">
        <f>IFERROR(__xludf.DUMMYFUNCTION("""COMPUTED_VALUE"""),"")</f>
        <v/>
      </c>
      <c r="AE503" t="str">
        <f>IFERROR(__xludf.DUMMYFUNCTION("""COMPUTED_VALUE"""),"")</f>
        <v/>
      </c>
      <c r="AF503" t="str">
        <f>IFERROR(__xludf.DUMMYFUNCTION("""COMPUTED_VALUE"""),"")</f>
        <v/>
      </c>
      <c r="AG503" t="str">
        <f>IFERROR(__xludf.DUMMYFUNCTION("""COMPUTED_VALUE"""),"")</f>
        <v/>
      </c>
    </row>
    <row r="504">
      <c r="A504" t="str">
        <f>IFERROR(__xludf.DUMMYFUNCTION("""COMPUTED_VALUE"""),"")</f>
        <v/>
      </c>
      <c r="B504" t="str">
        <f>IFERROR(__xludf.DUMMYFUNCTION("""COMPUTED_VALUE"""),"")</f>
        <v/>
      </c>
      <c r="C504" t="str">
        <f>IFERROR(__xludf.DUMMYFUNCTION("""COMPUTED_VALUE"""),"")</f>
        <v/>
      </c>
      <c r="D504" t="str">
        <f>IFERROR(__xludf.DUMMYFUNCTION("""COMPUTED_VALUE"""),"")</f>
        <v/>
      </c>
      <c r="E504" t="str">
        <f>IFERROR(__xludf.DUMMYFUNCTION("""COMPUTED_VALUE"""),"")</f>
        <v/>
      </c>
      <c r="F504" t="str">
        <f>IFERROR(__xludf.DUMMYFUNCTION("""COMPUTED_VALUE"""),"")</f>
        <v/>
      </c>
      <c r="G504" t="str">
        <f>IFERROR(__xludf.DUMMYFUNCTION("""COMPUTED_VALUE"""),"")</f>
        <v/>
      </c>
      <c r="H504" t="str">
        <f>IFERROR(__xludf.DUMMYFUNCTION("""COMPUTED_VALUE"""),"")</f>
        <v/>
      </c>
      <c r="I504" t="str">
        <f>IFERROR(__xludf.DUMMYFUNCTION("""COMPUTED_VALUE"""),"")</f>
        <v/>
      </c>
      <c r="J504" t="str">
        <f>IFERROR(__xludf.DUMMYFUNCTION("""COMPUTED_VALUE"""),"")</f>
        <v/>
      </c>
      <c r="K504" t="str">
        <f>IFERROR(__xludf.DUMMYFUNCTION("""COMPUTED_VALUE"""),"")</f>
        <v/>
      </c>
      <c r="L504" s="61" t="str">
        <f>IFERROR(__xludf.DUMMYFUNCTION("""COMPUTED_VALUE"""),"")</f>
        <v/>
      </c>
      <c r="M504" s="61" t="str">
        <f>IFERROR(__xludf.DUMMYFUNCTION("""COMPUTED_VALUE"""),"")</f>
        <v/>
      </c>
      <c r="N504" t="str">
        <f>IFERROR(__xludf.DUMMYFUNCTION("""COMPUTED_VALUE"""),"")</f>
        <v/>
      </c>
      <c r="O504" t="str">
        <f>IFERROR(__xludf.DUMMYFUNCTION("""COMPUTED_VALUE"""),"")</f>
        <v/>
      </c>
      <c r="P504" t="str">
        <f>IFERROR(__xludf.DUMMYFUNCTION("""COMPUTED_VALUE"""),"")</f>
        <v/>
      </c>
      <c r="Q504" t="str">
        <f>IFERROR(__xludf.DUMMYFUNCTION("""COMPUTED_VALUE"""),"")</f>
        <v/>
      </c>
      <c r="R504" t="str">
        <f>IFERROR(__xludf.DUMMYFUNCTION("""COMPUTED_VALUE"""),"")</f>
        <v/>
      </c>
      <c r="S504" t="str">
        <f>IFERROR(__xludf.DUMMYFUNCTION("""COMPUTED_VALUE"""),"")</f>
        <v/>
      </c>
      <c r="T504" t="str">
        <f>IFERROR(__xludf.DUMMYFUNCTION("""COMPUTED_VALUE"""),"")</f>
        <v/>
      </c>
      <c r="U504" t="str">
        <f>IFERROR(__xludf.DUMMYFUNCTION("""COMPUTED_VALUE"""),"")</f>
        <v/>
      </c>
      <c r="V504" t="str">
        <f>IFERROR(__xludf.DUMMYFUNCTION("""COMPUTED_VALUE"""),"")</f>
        <v/>
      </c>
      <c r="W504" t="str">
        <f>IFERROR(__xludf.DUMMYFUNCTION("""COMPUTED_VALUE"""),"")</f>
        <v/>
      </c>
      <c r="X504" t="str">
        <f>IFERROR(__xludf.DUMMYFUNCTION("""COMPUTED_VALUE"""),"")</f>
        <v/>
      </c>
      <c r="Y504" t="str">
        <f>IFERROR(__xludf.DUMMYFUNCTION("""COMPUTED_VALUE"""),"")</f>
        <v/>
      </c>
      <c r="Z504" t="str">
        <f>IFERROR(__xludf.DUMMYFUNCTION("""COMPUTED_VALUE"""),"")</f>
        <v/>
      </c>
      <c r="AA504" t="str">
        <f>IFERROR(__xludf.DUMMYFUNCTION("""COMPUTED_VALUE"""),"")</f>
        <v/>
      </c>
      <c r="AB504" t="str">
        <f>IFERROR(__xludf.DUMMYFUNCTION("""COMPUTED_VALUE"""),"")</f>
        <v/>
      </c>
      <c r="AC504" t="str">
        <f>IFERROR(__xludf.DUMMYFUNCTION("""COMPUTED_VALUE"""),"")</f>
        <v/>
      </c>
      <c r="AD504" t="str">
        <f>IFERROR(__xludf.DUMMYFUNCTION("""COMPUTED_VALUE"""),"")</f>
        <v/>
      </c>
      <c r="AE504" t="str">
        <f>IFERROR(__xludf.DUMMYFUNCTION("""COMPUTED_VALUE"""),"")</f>
        <v/>
      </c>
      <c r="AF504" t="str">
        <f>IFERROR(__xludf.DUMMYFUNCTION("""COMPUTED_VALUE"""),"")</f>
        <v/>
      </c>
      <c r="AG504" t="str">
        <f>IFERROR(__xludf.DUMMYFUNCTION("""COMPUTED_VALUE"""),"")</f>
        <v/>
      </c>
    </row>
    <row r="505">
      <c r="A505" t="str">
        <f>IFERROR(__xludf.DUMMYFUNCTION("""COMPUTED_VALUE"""),"")</f>
        <v/>
      </c>
      <c r="B505" t="str">
        <f>IFERROR(__xludf.DUMMYFUNCTION("""COMPUTED_VALUE"""),"")</f>
        <v/>
      </c>
      <c r="C505" t="str">
        <f>IFERROR(__xludf.DUMMYFUNCTION("""COMPUTED_VALUE"""),"")</f>
        <v/>
      </c>
      <c r="D505" t="str">
        <f>IFERROR(__xludf.DUMMYFUNCTION("""COMPUTED_VALUE"""),"")</f>
        <v/>
      </c>
      <c r="E505" t="str">
        <f>IFERROR(__xludf.DUMMYFUNCTION("""COMPUTED_VALUE"""),"")</f>
        <v/>
      </c>
      <c r="F505" t="str">
        <f>IFERROR(__xludf.DUMMYFUNCTION("""COMPUTED_VALUE"""),"")</f>
        <v/>
      </c>
      <c r="G505" t="str">
        <f>IFERROR(__xludf.DUMMYFUNCTION("""COMPUTED_VALUE"""),"")</f>
        <v/>
      </c>
      <c r="H505" t="str">
        <f>IFERROR(__xludf.DUMMYFUNCTION("""COMPUTED_VALUE"""),"")</f>
        <v/>
      </c>
      <c r="I505" t="str">
        <f>IFERROR(__xludf.DUMMYFUNCTION("""COMPUTED_VALUE"""),"")</f>
        <v/>
      </c>
      <c r="J505" t="str">
        <f>IFERROR(__xludf.DUMMYFUNCTION("""COMPUTED_VALUE"""),"")</f>
        <v/>
      </c>
      <c r="K505" t="str">
        <f>IFERROR(__xludf.DUMMYFUNCTION("""COMPUTED_VALUE"""),"")</f>
        <v/>
      </c>
      <c r="L505" s="61" t="str">
        <f>IFERROR(__xludf.DUMMYFUNCTION("""COMPUTED_VALUE"""),"")</f>
        <v/>
      </c>
      <c r="M505" s="61" t="str">
        <f>IFERROR(__xludf.DUMMYFUNCTION("""COMPUTED_VALUE"""),"")</f>
        <v/>
      </c>
      <c r="N505" t="str">
        <f>IFERROR(__xludf.DUMMYFUNCTION("""COMPUTED_VALUE"""),"")</f>
        <v/>
      </c>
      <c r="O505" t="str">
        <f>IFERROR(__xludf.DUMMYFUNCTION("""COMPUTED_VALUE"""),"")</f>
        <v/>
      </c>
      <c r="P505" t="str">
        <f>IFERROR(__xludf.DUMMYFUNCTION("""COMPUTED_VALUE"""),"")</f>
        <v/>
      </c>
      <c r="Q505" t="str">
        <f>IFERROR(__xludf.DUMMYFUNCTION("""COMPUTED_VALUE"""),"")</f>
        <v/>
      </c>
      <c r="R505" t="str">
        <f>IFERROR(__xludf.DUMMYFUNCTION("""COMPUTED_VALUE"""),"")</f>
        <v/>
      </c>
      <c r="S505" t="str">
        <f>IFERROR(__xludf.DUMMYFUNCTION("""COMPUTED_VALUE"""),"")</f>
        <v/>
      </c>
      <c r="T505" t="str">
        <f>IFERROR(__xludf.DUMMYFUNCTION("""COMPUTED_VALUE"""),"")</f>
        <v/>
      </c>
      <c r="U505" t="str">
        <f>IFERROR(__xludf.DUMMYFUNCTION("""COMPUTED_VALUE"""),"")</f>
        <v/>
      </c>
      <c r="V505" t="str">
        <f>IFERROR(__xludf.DUMMYFUNCTION("""COMPUTED_VALUE"""),"")</f>
        <v/>
      </c>
      <c r="W505" t="str">
        <f>IFERROR(__xludf.DUMMYFUNCTION("""COMPUTED_VALUE"""),"")</f>
        <v/>
      </c>
      <c r="X505" t="str">
        <f>IFERROR(__xludf.DUMMYFUNCTION("""COMPUTED_VALUE"""),"")</f>
        <v/>
      </c>
      <c r="Y505" t="str">
        <f>IFERROR(__xludf.DUMMYFUNCTION("""COMPUTED_VALUE"""),"")</f>
        <v/>
      </c>
      <c r="Z505" t="str">
        <f>IFERROR(__xludf.DUMMYFUNCTION("""COMPUTED_VALUE"""),"")</f>
        <v/>
      </c>
      <c r="AA505" t="str">
        <f>IFERROR(__xludf.DUMMYFUNCTION("""COMPUTED_VALUE"""),"")</f>
        <v/>
      </c>
      <c r="AB505" t="str">
        <f>IFERROR(__xludf.DUMMYFUNCTION("""COMPUTED_VALUE"""),"")</f>
        <v/>
      </c>
      <c r="AC505" t="str">
        <f>IFERROR(__xludf.DUMMYFUNCTION("""COMPUTED_VALUE"""),"")</f>
        <v/>
      </c>
      <c r="AD505" t="str">
        <f>IFERROR(__xludf.DUMMYFUNCTION("""COMPUTED_VALUE"""),"")</f>
        <v/>
      </c>
      <c r="AE505" t="str">
        <f>IFERROR(__xludf.DUMMYFUNCTION("""COMPUTED_VALUE"""),"")</f>
        <v/>
      </c>
      <c r="AF505" t="str">
        <f>IFERROR(__xludf.DUMMYFUNCTION("""COMPUTED_VALUE"""),"")</f>
        <v/>
      </c>
      <c r="AG505" t="str">
        <f>IFERROR(__xludf.DUMMYFUNCTION("""COMPUTED_VALUE"""),"")</f>
        <v/>
      </c>
    </row>
    <row r="506">
      <c r="A506" t="str">
        <f>IFERROR(__xludf.DUMMYFUNCTION("""COMPUTED_VALUE"""),"")</f>
        <v/>
      </c>
      <c r="B506" t="str">
        <f>IFERROR(__xludf.DUMMYFUNCTION("""COMPUTED_VALUE"""),"")</f>
        <v/>
      </c>
      <c r="C506" t="str">
        <f>IFERROR(__xludf.DUMMYFUNCTION("""COMPUTED_VALUE"""),"")</f>
        <v/>
      </c>
      <c r="D506" t="str">
        <f>IFERROR(__xludf.DUMMYFUNCTION("""COMPUTED_VALUE"""),"")</f>
        <v/>
      </c>
      <c r="E506" t="str">
        <f>IFERROR(__xludf.DUMMYFUNCTION("""COMPUTED_VALUE"""),"")</f>
        <v/>
      </c>
      <c r="F506" t="str">
        <f>IFERROR(__xludf.DUMMYFUNCTION("""COMPUTED_VALUE"""),"")</f>
        <v/>
      </c>
      <c r="G506" t="str">
        <f>IFERROR(__xludf.DUMMYFUNCTION("""COMPUTED_VALUE"""),"")</f>
        <v/>
      </c>
      <c r="H506" t="str">
        <f>IFERROR(__xludf.DUMMYFUNCTION("""COMPUTED_VALUE"""),"")</f>
        <v/>
      </c>
      <c r="I506" t="str">
        <f>IFERROR(__xludf.DUMMYFUNCTION("""COMPUTED_VALUE"""),"")</f>
        <v/>
      </c>
      <c r="J506" t="str">
        <f>IFERROR(__xludf.DUMMYFUNCTION("""COMPUTED_VALUE"""),"")</f>
        <v/>
      </c>
      <c r="K506" t="str">
        <f>IFERROR(__xludf.DUMMYFUNCTION("""COMPUTED_VALUE"""),"")</f>
        <v/>
      </c>
      <c r="L506" s="61" t="str">
        <f>IFERROR(__xludf.DUMMYFUNCTION("""COMPUTED_VALUE"""),"")</f>
        <v/>
      </c>
      <c r="M506" s="61" t="str">
        <f>IFERROR(__xludf.DUMMYFUNCTION("""COMPUTED_VALUE"""),"")</f>
        <v/>
      </c>
      <c r="N506" t="str">
        <f>IFERROR(__xludf.DUMMYFUNCTION("""COMPUTED_VALUE"""),"")</f>
        <v/>
      </c>
      <c r="O506" t="str">
        <f>IFERROR(__xludf.DUMMYFUNCTION("""COMPUTED_VALUE"""),"")</f>
        <v/>
      </c>
      <c r="P506" t="str">
        <f>IFERROR(__xludf.DUMMYFUNCTION("""COMPUTED_VALUE"""),"")</f>
        <v/>
      </c>
      <c r="Q506" t="str">
        <f>IFERROR(__xludf.DUMMYFUNCTION("""COMPUTED_VALUE"""),"")</f>
        <v/>
      </c>
      <c r="R506" t="str">
        <f>IFERROR(__xludf.DUMMYFUNCTION("""COMPUTED_VALUE"""),"")</f>
        <v/>
      </c>
      <c r="S506" t="str">
        <f>IFERROR(__xludf.DUMMYFUNCTION("""COMPUTED_VALUE"""),"")</f>
        <v/>
      </c>
      <c r="T506" t="str">
        <f>IFERROR(__xludf.DUMMYFUNCTION("""COMPUTED_VALUE"""),"")</f>
        <v/>
      </c>
      <c r="U506" t="str">
        <f>IFERROR(__xludf.DUMMYFUNCTION("""COMPUTED_VALUE"""),"")</f>
        <v/>
      </c>
      <c r="V506" t="str">
        <f>IFERROR(__xludf.DUMMYFUNCTION("""COMPUTED_VALUE"""),"")</f>
        <v/>
      </c>
      <c r="W506" t="str">
        <f>IFERROR(__xludf.DUMMYFUNCTION("""COMPUTED_VALUE"""),"")</f>
        <v/>
      </c>
      <c r="X506" t="str">
        <f>IFERROR(__xludf.DUMMYFUNCTION("""COMPUTED_VALUE"""),"")</f>
        <v/>
      </c>
      <c r="Y506" t="str">
        <f>IFERROR(__xludf.DUMMYFUNCTION("""COMPUTED_VALUE"""),"")</f>
        <v/>
      </c>
      <c r="Z506" t="str">
        <f>IFERROR(__xludf.DUMMYFUNCTION("""COMPUTED_VALUE"""),"")</f>
        <v/>
      </c>
      <c r="AA506" t="str">
        <f>IFERROR(__xludf.DUMMYFUNCTION("""COMPUTED_VALUE"""),"")</f>
        <v/>
      </c>
      <c r="AB506" t="str">
        <f>IFERROR(__xludf.DUMMYFUNCTION("""COMPUTED_VALUE"""),"")</f>
        <v/>
      </c>
      <c r="AC506" t="str">
        <f>IFERROR(__xludf.DUMMYFUNCTION("""COMPUTED_VALUE"""),"")</f>
        <v/>
      </c>
      <c r="AD506" t="str">
        <f>IFERROR(__xludf.DUMMYFUNCTION("""COMPUTED_VALUE"""),"")</f>
        <v/>
      </c>
      <c r="AE506" t="str">
        <f>IFERROR(__xludf.DUMMYFUNCTION("""COMPUTED_VALUE"""),"")</f>
        <v/>
      </c>
      <c r="AF506" t="str">
        <f>IFERROR(__xludf.DUMMYFUNCTION("""COMPUTED_VALUE"""),"")</f>
        <v/>
      </c>
      <c r="AG506" t="str">
        <f>IFERROR(__xludf.DUMMYFUNCTION("""COMPUTED_VALUE"""),"")</f>
        <v/>
      </c>
    </row>
    <row r="507">
      <c r="A507" t="str">
        <f>IFERROR(__xludf.DUMMYFUNCTION("""COMPUTED_VALUE"""),"")</f>
        <v/>
      </c>
      <c r="B507" t="str">
        <f>IFERROR(__xludf.DUMMYFUNCTION("""COMPUTED_VALUE"""),"")</f>
        <v/>
      </c>
      <c r="C507" t="str">
        <f>IFERROR(__xludf.DUMMYFUNCTION("""COMPUTED_VALUE"""),"")</f>
        <v/>
      </c>
      <c r="D507" t="str">
        <f>IFERROR(__xludf.DUMMYFUNCTION("""COMPUTED_VALUE"""),"")</f>
        <v/>
      </c>
      <c r="E507" t="str">
        <f>IFERROR(__xludf.DUMMYFUNCTION("""COMPUTED_VALUE"""),"")</f>
        <v/>
      </c>
      <c r="F507" t="str">
        <f>IFERROR(__xludf.DUMMYFUNCTION("""COMPUTED_VALUE"""),"")</f>
        <v/>
      </c>
      <c r="G507" t="str">
        <f>IFERROR(__xludf.DUMMYFUNCTION("""COMPUTED_VALUE"""),"")</f>
        <v/>
      </c>
      <c r="H507" t="str">
        <f>IFERROR(__xludf.DUMMYFUNCTION("""COMPUTED_VALUE"""),"")</f>
        <v/>
      </c>
      <c r="I507" t="str">
        <f>IFERROR(__xludf.DUMMYFUNCTION("""COMPUTED_VALUE"""),"")</f>
        <v/>
      </c>
      <c r="J507" t="str">
        <f>IFERROR(__xludf.DUMMYFUNCTION("""COMPUTED_VALUE"""),"")</f>
        <v/>
      </c>
      <c r="K507" t="str">
        <f>IFERROR(__xludf.DUMMYFUNCTION("""COMPUTED_VALUE"""),"")</f>
        <v/>
      </c>
      <c r="L507" s="61" t="str">
        <f>IFERROR(__xludf.DUMMYFUNCTION("""COMPUTED_VALUE"""),"")</f>
        <v/>
      </c>
      <c r="M507" s="61" t="str">
        <f>IFERROR(__xludf.DUMMYFUNCTION("""COMPUTED_VALUE"""),"")</f>
        <v/>
      </c>
      <c r="N507" t="str">
        <f>IFERROR(__xludf.DUMMYFUNCTION("""COMPUTED_VALUE"""),"")</f>
        <v/>
      </c>
      <c r="O507" t="str">
        <f>IFERROR(__xludf.DUMMYFUNCTION("""COMPUTED_VALUE"""),"")</f>
        <v/>
      </c>
      <c r="P507" t="str">
        <f>IFERROR(__xludf.DUMMYFUNCTION("""COMPUTED_VALUE"""),"")</f>
        <v/>
      </c>
      <c r="Q507" t="str">
        <f>IFERROR(__xludf.DUMMYFUNCTION("""COMPUTED_VALUE"""),"")</f>
        <v/>
      </c>
      <c r="R507" t="str">
        <f>IFERROR(__xludf.DUMMYFUNCTION("""COMPUTED_VALUE"""),"")</f>
        <v/>
      </c>
      <c r="S507" t="str">
        <f>IFERROR(__xludf.DUMMYFUNCTION("""COMPUTED_VALUE"""),"")</f>
        <v/>
      </c>
      <c r="T507" t="str">
        <f>IFERROR(__xludf.DUMMYFUNCTION("""COMPUTED_VALUE"""),"")</f>
        <v/>
      </c>
      <c r="U507" t="str">
        <f>IFERROR(__xludf.DUMMYFUNCTION("""COMPUTED_VALUE"""),"")</f>
        <v/>
      </c>
      <c r="V507" t="str">
        <f>IFERROR(__xludf.DUMMYFUNCTION("""COMPUTED_VALUE"""),"")</f>
        <v/>
      </c>
      <c r="W507" t="str">
        <f>IFERROR(__xludf.DUMMYFUNCTION("""COMPUTED_VALUE"""),"")</f>
        <v/>
      </c>
      <c r="X507" t="str">
        <f>IFERROR(__xludf.DUMMYFUNCTION("""COMPUTED_VALUE"""),"")</f>
        <v/>
      </c>
      <c r="Y507" t="str">
        <f>IFERROR(__xludf.DUMMYFUNCTION("""COMPUTED_VALUE"""),"")</f>
        <v/>
      </c>
      <c r="Z507" t="str">
        <f>IFERROR(__xludf.DUMMYFUNCTION("""COMPUTED_VALUE"""),"")</f>
        <v/>
      </c>
      <c r="AA507" t="str">
        <f>IFERROR(__xludf.DUMMYFUNCTION("""COMPUTED_VALUE"""),"")</f>
        <v/>
      </c>
      <c r="AB507" t="str">
        <f>IFERROR(__xludf.DUMMYFUNCTION("""COMPUTED_VALUE"""),"")</f>
        <v/>
      </c>
      <c r="AC507" t="str">
        <f>IFERROR(__xludf.DUMMYFUNCTION("""COMPUTED_VALUE"""),"")</f>
        <v/>
      </c>
      <c r="AD507" t="str">
        <f>IFERROR(__xludf.DUMMYFUNCTION("""COMPUTED_VALUE"""),"")</f>
        <v/>
      </c>
      <c r="AE507" t="str">
        <f>IFERROR(__xludf.DUMMYFUNCTION("""COMPUTED_VALUE"""),"")</f>
        <v/>
      </c>
      <c r="AF507" t="str">
        <f>IFERROR(__xludf.DUMMYFUNCTION("""COMPUTED_VALUE"""),"")</f>
        <v/>
      </c>
      <c r="AG507" t="str">
        <f>IFERROR(__xludf.DUMMYFUNCTION("""COMPUTED_VALUE"""),"")</f>
        <v/>
      </c>
    </row>
    <row r="508">
      <c r="A508" t="str">
        <f>IFERROR(__xludf.DUMMYFUNCTION("""COMPUTED_VALUE"""),"")</f>
        <v/>
      </c>
      <c r="B508" t="str">
        <f>IFERROR(__xludf.DUMMYFUNCTION("""COMPUTED_VALUE"""),"")</f>
        <v/>
      </c>
      <c r="C508" t="str">
        <f>IFERROR(__xludf.DUMMYFUNCTION("""COMPUTED_VALUE"""),"")</f>
        <v/>
      </c>
      <c r="D508" t="str">
        <f>IFERROR(__xludf.DUMMYFUNCTION("""COMPUTED_VALUE"""),"")</f>
        <v/>
      </c>
      <c r="E508" t="str">
        <f>IFERROR(__xludf.DUMMYFUNCTION("""COMPUTED_VALUE"""),"")</f>
        <v/>
      </c>
      <c r="F508" t="str">
        <f>IFERROR(__xludf.DUMMYFUNCTION("""COMPUTED_VALUE"""),"")</f>
        <v/>
      </c>
      <c r="G508" t="str">
        <f>IFERROR(__xludf.DUMMYFUNCTION("""COMPUTED_VALUE"""),"")</f>
        <v/>
      </c>
      <c r="H508" t="str">
        <f>IFERROR(__xludf.DUMMYFUNCTION("""COMPUTED_VALUE"""),"")</f>
        <v/>
      </c>
      <c r="I508" t="str">
        <f>IFERROR(__xludf.DUMMYFUNCTION("""COMPUTED_VALUE"""),"")</f>
        <v/>
      </c>
      <c r="J508" t="str">
        <f>IFERROR(__xludf.DUMMYFUNCTION("""COMPUTED_VALUE"""),"")</f>
        <v/>
      </c>
      <c r="K508" t="str">
        <f>IFERROR(__xludf.DUMMYFUNCTION("""COMPUTED_VALUE"""),"")</f>
        <v/>
      </c>
      <c r="L508" s="61" t="str">
        <f>IFERROR(__xludf.DUMMYFUNCTION("""COMPUTED_VALUE"""),"")</f>
        <v/>
      </c>
      <c r="M508" s="61" t="str">
        <f>IFERROR(__xludf.DUMMYFUNCTION("""COMPUTED_VALUE"""),"")</f>
        <v/>
      </c>
      <c r="N508" t="str">
        <f>IFERROR(__xludf.DUMMYFUNCTION("""COMPUTED_VALUE"""),"")</f>
        <v/>
      </c>
      <c r="O508" t="str">
        <f>IFERROR(__xludf.DUMMYFUNCTION("""COMPUTED_VALUE"""),"")</f>
        <v/>
      </c>
      <c r="P508" t="str">
        <f>IFERROR(__xludf.DUMMYFUNCTION("""COMPUTED_VALUE"""),"")</f>
        <v/>
      </c>
      <c r="Q508" t="str">
        <f>IFERROR(__xludf.DUMMYFUNCTION("""COMPUTED_VALUE"""),"")</f>
        <v/>
      </c>
      <c r="R508" t="str">
        <f>IFERROR(__xludf.DUMMYFUNCTION("""COMPUTED_VALUE"""),"")</f>
        <v/>
      </c>
      <c r="S508" t="str">
        <f>IFERROR(__xludf.DUMMYFUNCTION("""COMPUTED_VALUE"""),"")</f>
        <v/>
      </c>
      <c r="T508" t="str">
        <f>IFERROR(__xludf.DUMMYFUNCTION("""COMPUTED_VALUE"""),"")</f>
        <v/>
      </c>
      <c r="U508" t="str">
        <f>IFERROR(__xludf.DUMMYFUNCTION("""COMPUTED_VALUE"""),"")</f>
        <v/>
      </c>
      <c r="V508" t="str">
        <f>IFERROR(__xludf.DUMMYFUNCTION("""COMPUTED_VALUE"""),"")</f>
        <v/>
      </c>
      <c r="W508" t="str">
        <f>IFERROR(__xludf.DUMMYFUNCTION("""COMPUTED_VALUE"""),"")</f>
        <v/>
      </c>
      <c r="X508" t="str">
        <f>IFERROR(__xludf.DUMMYFUNCTION("""COMPUTED_VALUE"""),"")</f>
        <v/>
      </c>
      <c r="Y508" t="str">
        <f>IFERROR(__xludf.DUMMYFUNCTION("""COMPUTED_VALUE"""),"")</f>
        <v/>
      </c>
      <c r="Z508" t="str">
        <f>IFERROR(__xludf.DUMMYFUNCTION("""COMPUTED_VALUE"""),"")</f>
        <v/>
      </c>
      <c r="AA508" t="str">
        <f>IFERROR(__xludf.DUMMYFUNCTION("""COMPUTED_VALUE"""),"")</f>
        <v/>
      </c>
      <c r="AB508" t="str">
        <f>IFERROR(__xludf.DUMMYFUNCTION("""COMPUTED_VALUE"""),"")</f>
        <v/>
      </c>
      <c r="AC508" t="str">
        <f>IFERROR(__xludf.DUMMYFUNCTION("""COMPUTED_VALUE"""),"")</f>
        <v/>
      </c>
      <c r="AD508" t="str">
        <f>IFERROR(__xludf.DUMMYFUNCTION("""COMPUTED_VALUE"""),"")</f>
        <v/>
      </c>
      <c r="AE508" t="str">
        <f>IFERROR(__xludf.DUMMYFUNCTION("""COMPUTED_VALUE"""),"")</f>
        <v/>
      </c>
      <c r="AF508" t="str">
        <f>IFERROR(__xludf.DUMMYFUNCTION("""COMPUTED_VALUE"""),"")</f>
        <v/>
      </c>
      <c r="AG508" t="str">
        <f>IFERROR(__xludf.DUMMYFUNCTION("""COMPUTED_VALUE"""),"")</f>
        <v/>
      </c>
    </row>
    <row r="509">
      <c r="A509" t="str">
        <f>IFERROR(__xludf.DUMMYFUNCTION("""COMPUTED_VALUE"""),"")</f>
        <v/>
      </c>
      <c r="B509" t="str">
        <f>IFERROR(__xludf.DUMMYFUNCTION("""COMPUTED_VALUE"""),"")</f>
        <v/>
      </c>
      <c r="C509" t="str">
        <f>IFERROR(__xludf.DUMMYFUNCTION("""COMPUTED_VALUE"""),"")</f>
        <v/>
      </c>
      <c r="D509" t="str">
        <f>IFERROR(__xludf.DUMMYFUNCTION("""COMPUTED_VALUE"""),"")</f>
        <v/>
      </c>
      <c r="E509" t="str">
        <f>IFERROR(__xludf.DUMMYFUNCTION("""COMPUTED_VALUE"""),"")</f>
        <v/>
      </c>
      <c r="F509" t="str">
        <f>IFERROR(__xludf.DUMMYFUNCTION("""COMPUTED_VALUE"""),"")</f>
        <v/>
      </c>
      <c r="G509" t="str">
        <f>IFERROR(__xludf.DUMMYFUNCTION("""COMPUTED_VALUE"""),"")</f>
        <v/>
      </c>
      <c r="H509" t="str">
        <f>IFERROR(__xludf.DUMMYFUNCTION("""COMPUTED_VALUE"""),"")</f>
        <v/>
      </c>
      <c r="I509" t="str">
        <f>IFERROR(__xludf.DUMMYFUNCTION("""COMPUTED_VALUE"""),"")</f>
        <v/>
      </c>
      <c r="J509" t="str">
        <f>IFERROR(__xludf.DUMMYFUNCTION("""COMPUTED_VALUE"""),"")</f>
        <v/>
      </c>
      <c r="K509" t="str">
        <f>IFERROR(__xludf.DUMMYFUNCTION("""COMPUTED_VALUE"""),"")</f>
        <v/>
      </c>
      <c r="L509" s="61" t="str">
        <f>IFERROR(__xludf.DUMMYFUNCTION("""COMPUTED_VALUE"""),"")</f>
        <v/>
      </c>
      <c r="M509" s="61" t="str">
        <f>IFERROR(__xludf.DUMMYFUNCTION("""COMPUTED_VALUE"""),"")</f>
        <v/>
      </c>
      <c r="N509" t="str">
        <f>IFERROR(__xludf.DUMMYFUNCTION("""COMPUTED_VALUE"""),"")</f>
        <v/>
      </c>
      <c r="O509" t="str">
        <f>IFERROR(__xludf.DUMMYFUNCTION("""COMPUTED_VALUE"""),"")</f>
        <v/>
      </c>
      <c r="P509" t="str">
        <f>IFERROR(__xludf.DUMMYFUNCTION("""COMPUTED_VALUE"""),"")</f>
        <v/>
      </c>
      <c r="Q509" t="str">
        <f>IFERROR(__xludf.DUMMYFUNCTION("""COMPUTED_VALUE"""),"")</f>
        <v/>
      </c>
      <c r="R509" t="str">
        <f>IFERROR(__xludf.DUMMYFUNCTION("""COMPUTED_VALUE"""),"")</f>
        <v/>
      </c>
      <c r="S509" t="str">
        <f>IFERROR(__xludf.DUMMYFUNCTION("""COMPUTED_VALUE"""),"")</f>
        <v/>
      </c>
      <c r="T509" t="str">
        <f>IFERROR(__xludf.DUMMYFUNCTION("""COMPUTED_VALUE"""),"")</f>
        <v/>
      </c>
      <c r="U509" t="str">
        <f>IFERROR(__xludf.DUMMYFUNCTION("""COMPUTED_VALUE"""),"")</f>
        <v/>
      </c>
      <c r="V509" t="str">
        <f>IFERROR(__xludf.DUMMYFUNCTION("""COMPUTED_VALUE"""),"")</f>
        <v/>
      </c>
      <c r="W509" t="str">
        <f>IFERROR(__xludf.DUMMYFUNCTION("""COMPUTED_VALUE"""),"")</f>
        <v/>
      </c>
      <c r="X509" t="str">
        <f>IFERROR(__xludf.DUMMYFUNCTION("""COMPUTED_VALUE"""),"")</f>
        <v/>
      </c>
      <c r="Y509" t="str">
        <f>IFERROR(__xludf.DUMMYFUNCTION("""COMPUTED_VALUE"""),"")</f>
        <v/>
      </c>
      <c r="Z509" t="str">
        <f>IFERROR(__xludf.DUMMYFUNCTION("""COMPUTED_VALUE"""),"")</f>
        <v/>
      </c>
      <c r="AA509" t="str">
        <f>IFERROR(__xludf.DUMMYFUNCTION("""COMPUTED_VALUE"""),"")</f>
        <v/>
      </c>
      <c r="AB509" t="str">
        <f>IFERROR(__xludf.DUMMYFUNCTION("""COMPUTED_VALUE"""),"")</f>
        <v/>
      </c>
      <c r="AC509" t="str">
        <f>IFERROR(__xludf.DUMMYFUNCTION("""COMPUTED_VALUE"""),"")</f>
        <v/>
      </c>
      <c r="AD509" t="str">
        <f>IFERROR(__xludf.DUMMYFUNCTION("""COMPUTED_VALUE"""),"")</f>
        <v/>
      </c>
      <c r="AE509" t="str">
        <f>IFERROR(__xludf.DUMMYFUNCTION("""COMPUTED_VALUE"""),"")</f>
        <v/>
      </c>
      <c r="AF509" t="str">
        <f>IFERROR(__xludf.DUMMYFUNCTION("""COMPUTED_VALUE"""),"")</f>
        <v/>
      </c>
      <c r="AG509" t="str">
        <f>IFERROR(__xludf.DUMMYFUNCTION("""COMPUTED_VALUE"""),"")</f>
        <v/>
      </c>
    </row>
    <row r="510">
      <c r="A510" t="str">
        <f>IFERROR(__xludf.DUMMYFUNCTION("""COMPUTED_VALUE"""),"")</f>
        <v/>
      </c>
      <c r="B510" t="str">
        <f>IFERROR(__xludf.DUMMYFUNCTION("""COMPUTED_VALUE"""),"")</f>
        <v/>
      </c>
      <c r="C510" t="str">
        <f>IFERROR(__xludf.DUMMYFUNCTION("""COMPUTED_VALUE"""),"")</f>
        <v/>
      </c>
      <c r="D510" t="str">
        <f>IFERROR(__xludf.DUMMYFUNCTION("""COMPUTED_VALUE"""),"")</f>
        <v/>
      </c>
      <c r="E510" t="str">
        <f>IFERROR(__xludf.DUMMYFUNCTION("""COMPUTED_VALUE"""),"")</f>
        <v/>
      </c>
      <c r="F510" t="str">
        <f>IFERROR(__xludf.DUMMYFUNCTION("""COMPUTED_VALUE"""),"")</f>
        <v/>
      </c>
      <c r="G510" t="str">
        <f>IFERROR(__xludf.DUMMYFUNCTION("""COMPUTED_VALUE"""),"")</f>
        <v/>
      </c>
      <c r="H510" t="str">
        <f>IFERROR(__xludf.DUMMYFUNCTION("""COMPUTED_VALUE"""),"")</f>
        <v/>
      </c>
      <c r="I510" t="str">
        <f>IFERROR(__xludf.DUMMYFUNCTION("""COMPUTED_VALUE"""),"")</f>
        <v/>
      </c>
      <c r="J510" t="str">
        <f>IFERROR(__xludf.DUMMYFUNCTION("""COMPUTED_VALUE"""),"")</f>
        <v/>
      </c>
      <c r="K510" t="str">
        <f>IFERROR(__xludf.DUMMYFUNCTION("""COMPUTED_VALUE"""),"")</f>
        <v/>
      </c>
      <c r="L510" s="61" t="str">
        <f>IFERROR(__xludf.DUMMYFUNCTION("""COMPUTED_VALUE"""),"")</f>
        <v/>
      </c>
      <c r="M510" s="61" t="str">
        <f>IFERROR(__xludf.DUMMYFUNCTION("""COMPUTED_VALUE"""),"")</f>
        <v/>
      </c>
      <c r="N510" t="str">
        <f>IFERROR(__xludf.DUMMYFUNCTION("""COMPUTED_VALUE"""),"")</f>
        <v/>
      </c>
      <c r="O510" t="str">
        <f>IFERROR(__xludf.DUMMYFUNCTION("""COMPUTED_VALUE"""),"")</f>
        <v/>
      </c>
      <c r="P510" t="str">
        <f>IFERROR(__xludf.DUMMYFUNCTION("""COMPUTED_VALUE"""),"")</f>
        <v/>
      </c>
      <c r="Q510" t="str">
        <f>IFERROR(__xludf.DUMMYFUNCTION("""COMPUTED_VALUE"""),"")</f>
        <v/>
      </c>
      <c r="R510" t="str">
        <f>IFERROR(__xludf.DUMMYFUNCTION("""COMPUTED_VALUE"""),"")</f>
        <v/>
      </c>
      <c r="S510" t="str">
        <f>IFERROR(__xludf.DUMMYFUNCTION("""COMPUTED_VALUE"""),"")</f>
        <v/>
      </c>
      <c r="T510" t="str">
        <f>IFERROR(__xludf.DUMMYFUNCTION("""COMPUTED_VALUE"""),"")</f>
        <v/>
      </c>
      <c r="U510" t="str">
        <f>IFERROR(__xludf.DUMMYFUNCTION("""COMPUTED_VALUE"""),"")</f>
        <v/>
      </c>
      <c r="V510" t="str">
        <f>IFERROR(__xludf.DUMMYFUNCTION("""COMPUTED_VALUE"""),"")</f>
        <v/>
      </c>
      <c r="W510" t="str">
        <f>IFERROR(__xludf.DUMMYFUNCTION("""COMPUTED_VALUE"""),"")</f>
        <v/>
      </c>
      <c r="X510" t="str">
        <f>IFERROR(__xludf.DUMMYFUNCTION("""COMPUTED_VALUE"""),"")</f>
        <v/>
      </c>
      <c r="Y510" t="str">
        <f>IFERROR(__xludf.DUMMYFUNCTION("""COMPUTED_VALUE"""),"")</f>
        <v/>
      </c>
      <c r="Z510" t="str">
        <f>IFERROR(__xludf.DUMMYFUNCTION("""COMPUTED_VALUE"""),"")</f>
        <v/>
      </c>
      <c r="AA510" t="str">
        <f>IFERROR(__xludf.DUMMYFUNCTION("""COMPUTED_VALUE"""),"")</f>
        <v/>
      </c>
      <c r="AB510" t="str">
        <f>IFERROR(__xludf.DUMMYFUNCTION("""COMPUTED_VALUE"""),"")</f>
        <v/>
      </c>
      <c r="AC510" t="str">
        <f>IFERROR(__xludf.DUMMYFUNCTION("""COMPUTED_VALUE"""),"")</f>
        <v/>
      </c>
      <c r="AD510" t="str">
        <f>IFERROR(__xludf.DUMMYFUNCTION("""COMPUTED_VALUE"""),"")</f>
        <v/>
      </c>
      <c r="AE510" t="str">
        <f>IFERROR(__xludf.DUMMYFUNCTION("""COMPUTED_VALUE"""),"")</f>
        <v/>
      </c>
      <c r="AF510" t="str">
        <f>IFERROR(__xludf.DUMMYFUNCTION("""COMPUTED_VALUE"""),"")</f>
        <v/>
      </c>
      <c r="AG510" t="str">
        <f>IFERROR(__xludf.DUMMYFUNCTION("""COMPUTED_VALUE"""),"")</f>
        <v/>
      </c>
    </row>
    <row r="511">
      <c r="A511" t="str">
        <f>IFERROR(__xludf.DUMMYFUNCTION("""COMPUTED_VALUE"""),"")</f>
        <v/>
      </c>
      <c r="B511" t="str">
        <f>IFERROR(__xludf.DUMMYFUNCTION("""COMPUTED_VALUE"""),"")</f>
        <v/>
      </c>
      <c r="C511" t="str">
        <f>IFERROR(__xludf.DUMMYFUNCTION("""COMPUTED_VALUE"""),"")</f>
        <v/>
      </c>
      <c r="D511" t="str">
        <f>IFERROR(__xludf.DUMMYFUNCTION("""COMPUTED_VALUE"""),"")</f>
        <v/>
      </c>
      <c r="E511" t="str">
        <f>IFERROR(__xludf.DUMMYFUNCTION("""COMPUTED_VALUE"""),"")</f>
        <v/>
      </c>
      <c r="F511" t="str">
        <f>IFERROR(__xludf.DUMMYFUNCTION("""COMPUTED_VALUE"""),"")</f>
        <v/>
      </c>
      <c r="G511" t="str">
        <f>IFERROR(__xludf.DUMMYFUNCTION("""COMPUTED_VALUE"""),"")</f>
        <v/>
      </c>
      <c r="H511" t="str">
        <f>IFERROR(__xludf.DUMMYFUNCTION("""COMPUTED_VALUE"""),"")</f>
        <v/>
      </c>
      <c r="I511" t="str">
        <f>IFERROR(__xludf.DUMMYFUNCTION("""COMPUTED_VALUE"""),"")</f>
        <v/>
      </c>
      <c r="J511" t="str">
        <f>IFERROR(__xludf.DUMMYFUNCTION("""COMPUTED_VALUE"""),"")</f>
        <v/>
      </c>
      <c r="K511" t="str">
        <f>IFERROR(__xludf.DUMMYFUNCTION("""COMPUTED_VALUE"""),"")</f>
        <v/>
      </c>
      <c r="L511" s="61" t="str">
        <f>IFERROR(__xludf.DUMMYFUNCTION("""COMPUTED_VALUE"""),"")</f>
        <v/>
      </c>
      <c r="M511" s="61" t="str">
        <f>IFERROR(__xludf.DUMMYFUNCTION("""COMPUTED_VALUE"""),"")</f>
        <v/>
      </c>
      <c r="N511" t="str">
        <f>IFERROR(__xludf.DUMMYFUNCTION("""COMPUTED_VALUE"""),"")</f>
        <v/>
      </c>
      <c r="O511" t="str">
        <f>IFERROR(__xludf.DUMMYFUNCTION("""COMPUTED_VALUE"""),"")</f>
        <v/>
      </c>
      <c r="P511" t="str">
        <f>IFERROR(__xludf.DUMMYFUNCTION("""COMPUTED_VALUE"""),"")</f>
        <v/>
      </c>
      <c r="Q511" t="str">
        <f>IFERROR(__xludf.DUMMYFUNCTION("""COMPUTED_VALUE"""),"")</f>
        <v/>
      </c>
      <c r="R511" t="str">
        <f>IFERROR(__xludf.DUMMYFUNCTION("""COMPUTED_VALUE"""),"")</f>
        <v/>
      </c>
      <c r="S511" t="str">
        <f>IFERROR(__xludf.DUMMYFUNCTION("""COMPUTED_VALUE"""),"")</f>
        <v/>
      </c>
      <c r="T511" t="str">
        <f>IFERROR(__xludf.DUMMYFUNCTION("""COMPUTED_VALUE"""),"")</f>
        <v/>
      </c>
      <c r="U511" t="str">
        <f>IFERROR(__xludf.DUMMYFUNCTION("""COMPUTED_VALUE"""),"")</f>
        <v/>
      </c>
      <c r="V511" t="str">
        <f>IFERROR(__xludf.DUMMYFUNCTION("""COMPUTED_VALUE"""),"")</f>
        <v/>
      </c>
      <c r="W511" t="str">
        <f>IFERROR(__xludf.DUMMYFUNCTION("""COMPUTED_VALUE"""),"")</f>
        <v/>
      </c>
      <c r="X511" t="str">
        <f>IFERROR(__xludf.DUMMYFUNCTION("""COMPUTED_VALUE"""),"")</f>
        <v/>
      </c>
      <c r="Y511" t="str">
        <f>IFERROR(__xludf.DUMMYFUNCTION("""COMPUTED_VALUE"""),"")</f>
        <v/>
      </c>
      <c r="Z511" t="str">
        <f>IFERROR(__xludf.DUMMYFUNCTION("""COMPUTED_VALUE"""),"")</f>
        <v/>
      </c>
      <c r="AA511" t="str">
        <f>IFERROR(__xludf.DUMMYFUNCTION("""COMPUTED_VALUE"""),"")</f>
        <v/>
      </c>
      <c r="AB511" t="str">
        <f>IFERROR(__xludf.DUMMYFUNCTION("""COMPUTED_VALUE"""),"")</f>
        <v/>
      </c>
      <c r="AC511" t="str">
        <f>IFERROR(__xludf.DUMMYFUNCTION("""COMPUTED_VALUE"""),"")</f>
        <v/>
      </c>
      <c r="AD511" t="str">
        <f>IFERROR(__xludf.DUMMYFUNCTION("""COMPUTED_VALUE"""),"")</f>
        <v/>
      </c>
      <c r="AE511" t="str">
        <f>IFERROR(__xludf.DUMMYFUNCTION("""COMPUTED_VALUE"""),"")</f>
        <v/>
      </c>
      <c r="AF511" t="str">
        <f>IFERROR(__xludf.DUMMYFUNCTION("""COMPUTED_VALUE"""),"")</f>
        <v/>
      </c>
      <c r="AG511" t="str">
        <f>IFERROR(__xludf.DUMMYFUNCTION("""COMPUTED_VALUE"""),"")</f>
        <v/>
      </c>
    </row>
    <row r="512">
      <c r="A512" t="str">
        <f>IFERROR(__xludf.DUMMYFUNCTION("""COMPUTED_VALUE"""),"")</f>
        <v/>
      </c>
      <c r="B512" t="str">
        <f>IFERROR(__xludf.DUMMYFUNCTION("""COMPUTED_VALUE"""),"")</f>
        <v/>
      </c>
      <c r="C512" t="str">
        <f>IFERROR(__xludf.DUMMYFUNCTION("""COMPUTED_VALUE"""),"")</f>
        <v/>
      </c>
      <c r="D512" t="str">
        <f>IFERROR(__xludf.DUMMYFUNCTION("""COMPUTED_VALUE"""),"")</f>
        <v/>
      </c>
      <c r="E512" t="str">
        <f>IFERROR(__xludf.DUMMYFUNCTION("""COMPUTED_VALUE"""),"")</f>
        <v/>
      </c>
      <c r="F512" t="str">
        <f>IFERROR(__xludf.DUMMYFUNCTION("""COMPUTED_VALUE"""),"")</f>
        <v/>
      </c>
      <c r="G512" t="str">
        <f>IFERROR(__xludf.DUMMYFUNCTION("""COMPUTED_VALUE"""),"")</f>
        <v/>
      </c>
      <c r="H512" t="str">
        <f>IFERROR(__xludf.DUMMYFUNCTION("""COMPUTED_VALUE"""),"")</f>
        <v/>
      </c>
      <c r="I512" t="str">
        <f>IFERROR(__xludf.DUMMYFUNCTION("""COMPUTED_VALUE"""),"")</f>
        <v/>
      </c>
      <c r="J512" t="str">
        <f>IFERROR(__xludf.DUMMYFUNCTION("""COMPUTED_VALUE"""),"")</f>
        <v/>
      </c>
      <c r="K512" t="str">
        <f>IFERROR(__xludf.DUMMYFUNCTION("""COMPUTED_VALUE"""),"")</f>
        <v/>
      </c>
      <c r="L512" s="61" t="str">
        <f>IFERROR(__xludf.DUMMYFUNCTION("""COMPUTED_VALUE"""),"")</f>
        <v/>
      </c>
      <c r="M512" s="61" t="str">
        <f>IFERROR(__xludf.DUMMYFUNCTION("""COMPUTED_VALUE"""),"")</f>
        <v/>
      </c>
      <c r="N512" t="str">
        <f>IFERROR(__xludf.DUMMYFUNCTION("""COMPUTED_VALUE"""),"")</f>
        <v/>
      </c>
      <c r="O512" t="str">
        <f>IFERROR(__xludf.DUMMYFUNCTION("""COMPUTED_VALUE"""),"")</f>
        <v/>
      </c>
      <c r="P512" t="str">
        <f>IFERROR(__xludf.DUMMYFUNCTION("""COMPUTED_VALUE"""),"")</f>
        <v/>
      </c>
      <c r="Q512" t="str">
        <f>IFERROR(__xludf.DUMMYFUNCTION("""COMPUTED_VALUE"""),"")</f>
        <v/>
      </c>
      <c r="R512" t="str">
        <f>IFERROR(__xludf.DUMMYFUNCTION("""COMPUTED_VALUE"""),"")</f>
        <v/>
      </c>
      <c r="S512" t="str">
        <f>IFERROR(__xludf.DUMMYFUNCTION("""COMPUTED_VALUE"""),"")</f>
        <v/>
      </c>
      <c r="T512" t="str">
        <f>IFERROR(__xludf.DUMMYFUNCTION("""COMPUTED_VALUE"""),"")</f>
        <v/>
      </c>
      <c r="U512" t="str">
        <f>IFERROR(__xludf.DUMMYFUNCTION("""COMPUTED_VALUE"""),"")</f>
        <v/>
      </c>
      <c r="V512" t="str">
        <f>IFERROR(__xludf.DUMMYFUNCTION("""COMPUTED_VALUE"""),"")</f>
        <v/>
      </c>
      <c r="W512" t="str">
        <f>IFERROR(__xludf.DUMMYFUNCTION("""COMPUTED_VALUE"""),"")</f>
        <v/>
      </c>
      <c r="X512" t="str">
        <f>IFERROR(__xludf.DUMMYFUNCTION("""COMPUTED_VALUE"""),"")</f>
        <v/>
      </c>
      <c r="Y512" t="str">
        <f>IFERROR(__xludf.DUMMYFUNCTION("""COMPUTED_VALUE"""),"")</f>
        <v/>
      </c>
      <c r="Z512" t="str">
        <f>IFERROR(__xludf.DUMMYFUNCTION("""COMPUTED_VALUE"""),"")</f>
        <v/>
      </c>
      <c r="AA512" t="str">
        <f>IFERROR(__xludf.DUMMYFUNCTION("""COMPUTED_VALUE"""),"")</f>
        <v/>
      </c>
      <c r="AB512" t="str">
        <f>IFERROR(__xludf.DUMMYFUNCTION("""COMPUTED_VALUE"""),"")</f>
        <v/>
      </c>
      <c r="AC512" t="str">
        <f>IFERROR(__xludf.DUMMYFUNCTION("""COMPUTED_VALUE"""),"")</f>
        <v/>
      </c>
      <c r="AD512" t="str">
        <f>IFERROR(__xludf.DUMMYFUNCTION("""COMPUTED_VALUE"""),"")</f>
        <v/>
      </c>
      <c r="AE512" t="str">
        <f>IFERROR(__xludf.DUMMYFUNCTION("""COMPUTED_VALUE"""),"")</f>
        <v/>
      </c>
      <c r="AF512" t="str">
        <f>IFERROR(__xludf.DUMMYFUNCTION("""COMPUTED_VALUE"""),"")</f>
        <v/>
      </c>
      <c r="AG512" t="str">
        <f>IFERROR(__xludf.DUMMYFUNCTION("""COMPUTED_VALUE"""),"")</f>
        <v/>
      </c>
    </row>
    <row r="513">
      <c r="A513" t="str">
        <f>IFERROR(__xludf.DUMMYFUNCTION("""COMPUTED_VALUE"""),"")</f>
        <v/>
      </c>
      <c r="B513" t="str">
        <f>IFERROR(__xludf.DUMMYFUNCTION("""COMPUTED_VALUE"""),"")</f>
        <v/>
      </c>
      <c r="C513" t="str">
        <f>IFERROR(__xludf.DUMMYFUNCTION("""COMPUTED_VALUE"""),"")</f>
        <v/>
      </c>
      <c r="D513" t="str">
        <f>IFERROR(__xludf.DUMMYFUNCTION("""COMPUTED_VALUE"""),"")</f>
        <v/>
      </c>
      <c r="E513" t="str">
        <f>IFERROR(__xludf.DUMMYFUNCTION("""COMPUTED_VALUE"""),"")</f>
        <v/>
      </c>
      <c r="F513" t="str">
        <f>IFERROR(__xludf.DUMMYFUNCTION("""COMPUTED_VALUE"""),"")</f>
        <v/>
      </c>
      <c r="G513" t="str">
        <f>IFERROR(__xludf.DUMMYFUNCTION("""COMPUTED_VALUE"""),"")</f>
        <v/>
      </c>
      <c r="H513" t="str">
        <f>IFERROR(__xludf.DUMMYFUNCTION("""COMPUTED_VALUE"""),"")</f>
        <v/>
      </c>
      <c r="I513" t="str">
        <f>IFERROR(__xludf.DUMMYFUNCTION("""COMPUTED_VALUE"""),"")</f>
        <v/>
      </c>
      <c r="J513" t="str">
        <f>IFERROR(__xludf.DUMMYFUNCTION("""COMPUTED_VALUE"""),"")</f>
        <v/>
      </c>
      <c r="K513" t="str">
        <f>IFERROR(__xludf.DUMMYFUNCTION("""COMPUTED_VALUE"""),"")</f>
        <v/>
      </c>
      <c r="L513" s="61" t="str">
        <f>IFERROR(__xludf.DUMMYFUNCTION("""COMPUTED_VALUE"""),"")</f>
        <v/>
      </c>
      <c r="M513" s="61" t="str">
        <f>IFERROR(__xludf.DUMMYFUNCTION("""COMPUTED_VALUE"""),"")</f>
        <v/>
      </c>
      <c r="N513" t="str">
        <f>IFERROR(__xludf.DUMMYFUNCTION("""COMPUTED_VALUE"""),"")</f>
        <v/>
      </c>
      <c r="O513" t="str">
        <f>IFERROR(__xludf.DUMMYFUNCTION("""COMPUTED_VALUE"""),"")</f>
        <v/>
      </c>
      <c r="P513" t="str">
        <f>IFERROR(__xludf.DUMMYFUNCTION("""COMPUTED_VALUE"""),"")</f>
        <v/>
      </c>
      <c r="Q513" t="str">
        <f>IFERROR(__xludf.DUMMYFUNCTION("""COMPUTED_VALUE"""),"")</f>
        <v/>
      </c>
      <c r="R513" t="str">
        <f>IFERROR(__xludf.DUMMYFUNCTION("""COMPUTED_VALUE"""),"")</f>
        <v/>
      </c>
      <c r="S513" t="str">
        <f>IFERROR(__xludf.DUMMYFUNCTION("""COMPUTED_VALUE"""),"")</f>
        <v/>
      </c>
      <c r="T513" t="str">
        <f>IFERROR(__xludf.DUMMYFUNCTION("""COMPUTED_VALUE"""),"")</f>
        <v/>
      </c>
      <c r="U513" t="str">
        <f>IFERROR(__xludf.DUMMYFUNCTION("""COMPUTED_VALUE"""),"")</f>
        <v/>
      </c>
      <c r="V513" t="str">
        <f>IFERROR(__xludf.DUMMYFUNCTION("""COMPUTED_VALUE"""),"")</f>
        <v/>
      </c>
      <c r="W513" t="str">
        <f>IFERROR(__xludf.DUMMYFUNCTION("""COMPUTED_VALUE"""),"")</f>
        <v/>
      </c>
      <c r="X513" t="str">
        <f>IFERROR(__xludf.DUMMYFUNCTION("""COMPUTED_VALUE"""),"")</f>
        <v/>
      </c>
      <c r="Y513" t="str">
        <f>IFERROR(__xludf.DUMMYFUNCTION("""COMPUTED_VALUE"""),"")</f>
        <v/>
      </c>
      <c r="Z513" t="str">
        <f>IFERROR(__xludf.DUMMYFUNCTION("""COMPUTED_VALUE"""),"")</f>
        <v/>
      </c>
      <c r="AA513" t="str">
        <f>IFERROR(__xludf.DUMMYFUNCTION("""COMPUTED_VALUE"""),"")</f>
        <v/>
      </c>
      <c r="AB513" t="str">
        <f>IFERROR(__xludf.DUMMYFUNCTION("""COMPUTED_VALUE"""),"")</f>
        <v/>
      </c>
      <c r="AC513" t="str">
        <f>IFERROR(__xludf.DUMMYFUNCTION("""COMPUTED_VALUE"""),"")</f>
        <v/>
      </c>
      <c r="AD513" t="str">
        <f>IFERROR(__xludf.DUMMYFUNCTION("""COMPUTED_VALUE"""),"")</f>
        <v/>
      </c>
      <c r="AE513" t="str">
        <f>IFERROR(__xludf.DUMMYFUNCTION("""COMPUTED_VALUE"""),"")</f>
        <v/>
      </c>
      <c r="AF513" t="str">
        <f>IFERROR(__xludf.DUMMYFUNCTION("""COMPUTED_VALUE"""),"")</f>
        <v/>
      </c>
      <c r="AG513" t="str">
        <f>IFERROR(__xludf.DUMMYFUNCTION("""COMPUTED_VALUE"""),"")</f>
        <v/>
      </c>
    </row>
    <row r="514">
      <c r="A514" t="str">
        <f>IFERROR(__xludf.DUMMYFUNCTION("""COMPUTED_VALUE"""),"")</f>
        <v/>
      </c>
      <c r="B514" t="str">
        <f>IFERROR(__xludf.DUMMYFUNCTION("""COMPUTED_VALUE"""),"")</f>
        <v/>
      </c>
      <c r="C514" t="str">
        <f>IFERROR(__xludf.DUMMYFUNCTION("""COMPUTED_VALUE"""),"")</f>
        <v/>
      </c>
      <c r="D514" t="str">
        <f>IFERROR(__xludf.DUMMYFUNCTION("""COMPUTED_VALUE"""),"")</f>
        <v/>
      </c>
      <c r="E514" t="str">
        <f>IFERROR(__xludf.DUMMYFUNCTION("""COMPUTED_VALUE"""),"")</f>
        <v/>
      </c>
      <c r="F514" t="str">
        <f>IFERROR(__xludf.DUMMYFUNCTION("""COMPUTED_VALUE"""),"")</f>
        <v/>
      </c>
      <c r="G514" t="str">
        <f>IFERROR(__xludf.DUMMYFUNCTION("""COMPUTED_VALUE"""),"")</f>
        <v/>
      </c>
      <c r="H514" t="str">
        <f>IFERROR(__xludf.DUMMYFUNCTION("""COMPUTED_VALUE"""),"")</f>
        <v/>
      </c>
      <c r="I514" t="str">
        <f>IFERROR(__xludf.DUMMYFUNCTION("""COMPUTED_VALUE"""),"")</f>
        <v/>
      </c>
      <c r="J514" t="str">
        <f>IFERROR(__xludf.DUMMYFUNCTION("""COMPUTED_VALUE"""),"")</f>
        <v/>
      </c>
      <c r="K514" t="str">
        <f>IFERROR(__xludf.DUMMYFUNCTION("""COMPUTED_VALUE"""),"")</f>
        <v/>
      </c>
      <c r="L514" s="61" t="str">
        <f>IFERROR(__xludf.DUMMYFUNCTION("""COMPUTED_VALUE"""),"")</f>
        <v/>
      </c>
      <c r="M514" s="61" t="str">
        <f>IFERROR(__xludf.DUMMYFUNCTION("""COMPUTED_VALUE"""),"")</f>
        <v/>
      </c>
      <c r="N514" t="str">
        <f>IFERROR(__xludf.DUMMYFUNCTION("""COMPUTED_VALUE"""),"")</f>
        <v/>
      </c>
      <c r="O514" t="str">
        <f>IFERROR(__xludf.DUMMYFUNCTION("""COMPUTED_VALUE"""),"")</f>
        <v/>
      </c>
      <c r="P514" t="str">
        <f>IFERROR(__xludf.DUMMYFUNCTION("""COMPUTED_VALUE"""),"")</f>
        <v/>
      </c>
      <c r="Q514" t="str">
        <f>IFERROR(__xludf.DUMMYFUNCTION("""COMPUTED_VALUE"""),"")</f>
        <v/>
      </c>
      <c r="R514" t="str">
        <f>IFERROR(__xludf.DUMMYFUNCTION("""COMPUTED_VALUE"""),"")</f>
        <v/>
      </c>
      <c r="S514" t="str">
        <f>IFERROR(__xludf.DUMMYFUNCTION("""COMPUTED_VALUE"""),"")</f>
        <v/>
      </c>
      <c r="T514" t="str">
        <f>IFERROR(__xludf.DUMMYFUNCTION("""COMPUTED_VALUE"""),"")</f>
        <v/>
      </c>
      <c r="U514" t="str">
        <f>IFERROR(__xludf.DUMMYFUNCTION("""COMPUTED_VALUE"""),"")</f>
        <v/>
      </c>
      <c r="V514" t="str">
        <f>IFERROR(__xludf.DUMMYFUNCTION("""COMPUTED_VALUE"""),"")</f>
        <v/>
      </c>
      <c r="W514" t="str">
        <f>IFERROR(__xludf.DUMMYFUNCTION("""COMPUTED_VALUE"""),"")</f>
        <v/>
      </c>
      <c r="X514" t="str">
        <f>IFERROR(__xludf.DUMMYFUNCTION("""COMPUTED_VALUE"""),"")</f>
        <v/>
      </c>
      <c r="Y514" t="str">
        <f>IFERROR(__xludf.DUMMYFUNCTION("""COMPUTED_VALUE"""),"")</f>
        <v/>
      </c>
      <c r="Z514" t="str">
        <f>IFERROR(__xludf.DUMMYFUNCTION("""COMPUTED_VALUE"""),"")</f>
        <v/>
      </c>
      <c r="AA514" t="str">
        <f>IFERROR(__xludf.DUMMYFUNCTION("""COMPUTED_VALUE"""),"")</f>
        <v/>
      </c>
      <c r="AB514" t="str">
        <f>IFERROR(__xludf.DUMMYFUNCTION("""COMPUTED_VALUE"""),"")</f>
        <v/>
      </c>
      <c r="AC514" t="str">
        <f>IFERROR(__xludf.DUMMYFUNCTION("""COMPUTED_VALUE"""),"")</f>
        <v/>
      </c>
      <c r="AD514" t="str">
        <f>IFERROR(__xludf.DUMMYFUNCTION("""COMPUTED_VALUE"""),"")</f>
        <v/>
      </c>
      <c r="AE514" t="str">
        <f>IFERROR(__xludf.DUMMYFUNCTION("""COMPUTED_VALUE"""),"")</f>
        <v/>
      </c>
      <c r="AF514" t="str">
        <f>IFERROR(__xludf.DUMMYFUNCTION("""COMPUTED_VALUE"""),"")</f>
        <v/>
      </c>
      <c r="AG514" t="str">
        <f>IFERROR(__xludf.DUMMYFUNCTION("""COMPUTED_VALUE"""),"")</f>
        <v/>
      </c>
    </row>
    <row r="515">
      <c r="A515" t="str">
        <f>IFERROR(__xludf.DUMMYFUNCTION("""COMPUTED_VALUE"""),"")</f>
        <v/>
      </c>
      <c r="B515" t="str">
        <f>IFERROR(__xludf.DUMMYFUNCTION("""COMPUTED_VALUE"""),"")</f>
        <v/>
      </c>
      <c r="C515" t="str">
        <f>IFERROR(__xludf.DUMMYFUNCTION("""COMPUTED_VALUE"""),"")</f>
        <v/>
      </c>
      <c r="D515" t="str">
        <f>IFERROR(__xludf.DUMMYFUNCTION("""COMPUTED_VALUE"""),"")</f>
        <v/>
      </c>
      <c r="E515" t="str">
        <f>IFERROR(__xludf.DUMMYFUNCTION("""COMPUTED_VALUE"""),"")</f>
        <v/>
      </c>
      <c r="F515" t="str">
        <f>IFERROR(__xludf.DUMMYFUNCTION("""COMPUTED_VALUE"""),"")</f>
        <v/>
      </c>
      <c r="G515" t="str">
        <f>IFERROR(__xludf.DUMMYFUNCTION("""COMPUTED_VALUE"""),"")</f>
        <v/>
      </c>
      <c r="H515" t="str">
        <f>IFERROR(__xludf.DUMMYFUNCTION("""COMPUTED_VALUE"""),"")</f>
        <v/>
      </c>
      <c r="I515" t="str">
        <f>IFERROR(__xludf.DUMMYFUNCTION("""COMPUTED_VALUE"""),"")</f>
        <v/>
      </c>
      <c r="J515" t="str">
        <f>IFERROR(__xludf.DUMMYFUNCTION("""COMPUTED_VALUE"""),"")</f>
        <v/>
      </c>
      <c r="K515" t="str">
        <f>IFERROR(__xludf.DUMMYFUNCTION("""COMPUTED_VALUE"""),"")</f>
        <v/>
      </c>
      <c r="L515" s="61" t="str">
        <f>IFERROR(__xludf.DUMMYFUNCTION("""COMPUTED_VALUE"""),"")</f>
        <v/>
      </c>
      <c r="M515" s="61" t="str">
        <f>IFERROR(__xludf.DUMMYFUNCTION("""COMPUTED_VALUE"""),"")</f>
        <v/>
      </c>
      <c r="N515" t="str">
        <f>IFERROR(__xludf.DUMMYFUNCTION("""COMPUTED_VALUE"""),"")</f>
        <v/>
      </c>
      <c r="O515" t="str">
        <f>IFERROR(__xludf.DUMMYFUNCTION("""COMPUTED_VALUE"""),"")</f>
        <v/>
      </c>
      <c r="P515" t="str">
        <f>IFERROR(__xludf.DUMMYFUNCTION("""COMPUTED_VALUE"""),"")</f>
        <v/>
      </c>
      <c r="Q515" t="str">
        <f>IFERROR(__xludf.DUMMYFUNCTION("""COMPUTED_VALUE"""),"")</f>
        <v/>
      </c>
      <c r="R515" t="str">
        <f>IFERROR(__xludf.DUMMYFUNCTION("""COMPUTED_VALUE"""),"")</f>
        <v/>
      </c>
      <c r="S515" t="str">
        <f>IFERROR(__xludf.DUMMYFUNCTION("""COMPUTED_VALUE"""),"")</f>
        <v/>
      </c>
      <c r="T515" t="str">
        <f>IFERROR(__xludf.DUMMYFUNCTION("""COMPUTED_VALUE"""),"")</f>
        <v/>
      </c>
      <c r="U515" t="str">
        <f>IFERROR(__xludf.DUMMYFUNCTION("""COMPUTED_VALUE"""),"")</f>
        <v/>
      </c>
      <c r="V515" t="str">
        <f>IFERROR(__xludf.DUMMYFUNCTION("""COMPUTED_VALUE"""),"")</f>
        <v/>
      </c>
      <c r="W515" t="str">
        <f>IFERROR(__xludf.DUMMYFUNCTION("""COMPUTED_VALUE"""),"")</f>
        <v/>
      </c>
      <c r="X515" t="str">
        <f>IFERROR(__xludf.DUMMYFUNCTION("""COMPUTED_VALUE"""),"")</f>
        <v/>
      </c>
      <c r="Y515" t="str">
        <f>IFERROR(__xludf.DUMMYFUNCTION("""COMPUTED_VALUE"""),"")</f>
        <v/>
      </c>
      <c r="Z515" t="str">
        <f>IFERROR(__xludf.DUMMYFUNCTION("""COMPUTED_VALUE"""),"")</f>
        <v/>
      </c>
      <c r="AA515" t="str">
        <f>IFERROR(__xludf.DUMMYFUNCTION("""COMPUTED_VALUE"""),"")</f>
        <v/>
      </c>
      <c r="AB515" t="str">
        <f>IFERROR(__xludf.DUMMYFUNCTION("""COMPUTED_VALUE"""),"")</f>
        <v/>
      </c>
      <c r="AC515" t="str">
        <f>IFERROR(__xludf.DUMMYFUNCTION("""COMPUTED_VALUE"""),"")</f>
        <v/>
      </c>
      <c r="AD515" t="str">
        <f>IFERROR(__xludf.DUMMYFUNCTION("""COMPUTED_VALUE"""),"")</f>
        <v/>
      </c>
      <c r="AE515" t="str">
        <f>IFERROR(__xludf.DUMMYFUNCTION("""COMPUTED_VALUE"""),"")</f>
        <v/>
      </c>
      <c r="AF515" t="str">
        <f>IFERROR(__xludf.DUMMYFUNCTION("""COMPUTED_VALUE"""),"")</f>
        <v/>
      </c>
      <c r="AG515" t="str">
        <f>IFERROR(__xludf.DUMMYFUNCTION("""COMPUTED_VALUE"""),"")</f>
        <v/>
      </c>
    </row>
    <row r="516">
      <c r="A516" t="str">
        <f>IFERROR(__xludf.DUMMYFUNCTION("""COMPUTED_VALUE"""),"")</f>
        <v/>
      </c>
      <c r="B516" t="str">
        <f>IFERROR(__xludf.DUMMYFUNCTION("""COMPUTED_VALUE"""),"")</f>
        <v/>
      </c>
      <c r="C516" t="str">
        <f>IFERROR(__xludf.DUMMYFUNCTION("""COMPUTED_VALUE"""),"")</f>
        <v/>
      </c>
      <c r="D516" t="str">
        <f>IFERROR(__xludf.DUMMYFUNCTION("""COMPUTED_VALUE"""),"")</f>
        <v/>
      </c>
      <c r="E516" t="str">
        <f>IFERROR(__xludf.DUMMYFUNCTION("""COMPUTED_VALUE"""),"")</f>
        <v/>
      </c>
      <c r="F516" t="str">
        <f>IFERROR(__xludf.DUMMYFUNCTION("""COMPUTED_VALUE"""),"")</f>
        <v/>
      </c>
      <c r="G516" t="str">
        <f>IFERROR(__xludf.DUMMYFUNCTION("""COMPUTED_VALUE"""),"")</f>
        <v/>
      </c>
      <c r="H516" t="str">
        <f>IFERROR(__xludf.DUMMYFUNCTION("""COMPUTED_VALUE"""),"")</f>
        <v/>
      </c>
      <c r="I516" t="str">
        <f>IFERROR(__xludf.DUMMYFUNCTION("""COMPUTED_VALUE"""),"")</f>
        <v/>
      </c>
      <c r="J516" t="str">
        <f>IFERROR(__xludf.DUMMYFUNCTION("""COMPUTED_VALUE"""),"")</f>
        <v/>
      </c>
      <c r="K516" t="str">
        <f>IFERROR(__xludf.DUMMYFUNCTION("""COMPUTED_VALUE"""),"")</f>
        <v/>
      </c>
      <c r="L516" s="61" t="str">
        <f>IFERROR(__xludf.DUMMYFUNCTION("""COMPUTED_VALUE"""),"")</f>
        <v/>
      </c>
      <c r="M516" s="61" t="str">
        <f>IFERROR(__xludf.DUMMYFUNCTION("""COMPUTED_VALUE"""),"")</f>
        <v/>
      </c>
      <c r="N516" t="str">
        <f>IFERROR(__xludf.DUMMYFUNCTION("""COMPUTED_VALUE"""),"")</f>
        <v/>
      </c>
      <c r="O516" t="str">
        <f>IFERROR(__xludf.DUMMYFUNCTION("""COMPUTED_VALUE"""),"")</f>
        <v/>
      </c>
      <c r="P516" t="str">
        <f>IFERROR(__xludf.DUMMYFUNCTION("""COMPUTED_VALUE"""),"")</f>
        <v/>
      </c>
      <c r="Q516" t="str">
        <f>IFERROR(__xludf.DUMMYFUNCTION("""COMPUTED_VALUE"""),"")</f>
        <v/>
      </c>
      <c r="R516" t="str">
        <f>IFERROR(__xludf.DUMMYFUNCTION("""COMPUTED_VALUE"""),"")</f>
        <v/>
      </c>
      <c r="S516" t="str">
        <f>IFERROR(__xludf.DUMMYFUNCTION("""COMPUTED_VALUE"""),"")</f>
        <v/>
      </c>
      <c r="T516" t="str">
        <f>IFERROR(__xludf.DUMMYFUNCTION("""COMPUTED_VALUE"""),"")</f>
        <v/>
      </c>
      <c r="U516" t="str">
        <f>IFERROR(__xludf.DUMMYFUNCTION("""COMPUTED_VALUE"""),"")</f>
        <v/>
      </c>
      <c r="V516" t="str">
        <f>IFERROR(__xludf.DUMMYFUNCTION("""COMPUTED_VALUE"""),"")</f>
        <v/>
      </c>
      <c r="W516" t="str">
        <f>IFERROR(__xludf.DUMMYFUNCTION("""COMPUTED_VALUE"""),"")</f>
        <v/>
      </c>
      <c r="X516" t="str">
        <f>IFERROR(__xludf.DUMMYFUNCTION("""COMPUTED_VALUE"""),"")</f>
        <v/>
      </c>
      <c r="Y516" t="str">
        <f>IFERROR(__xludf.DUMMYFUNCTION("""COMPUTED_VALUE"""),"")</f>
        <v/>
      </c>
      <c r="Z516" t="str">
        <f>IFERROR(__xludf.DUMMYFUNCTION("""COMPUTED_VALUE"""),"")</f>
        <v/>
      </c>
      <c r="AA516" t="str">
        <f>IFERROR(__xludf.DUMMYFUNCTION("""COMPUTED_VALUE"""),"")</f>
        <v/>
      </c>
      <c r="AB516" t="str">
        <f>IFERROR(__xludf.DUMMYFUNCTION("""COMPUTED_VALUE"""),"")</f>
        <v/>
      </c>
      <c r="AC516" t="str">
        <f>IFERROR(__xludf.DUMMYFUNCTION("""COMPUTED_VALUE"""),"")</f>
        <v/>
      </c>
      <c r="AD516" t="str">
        <f>IFERROR(__xludf.DUMMYFUNCTION("""COMPUTED_VALUE"""),"")</f>
        <v/>
      </c>
      <c r="AE516" t="str">
        <f>IFERROR(__xludf.DUMMYFUNCTION("""COMPUTED_VALUE"""),"")</f>
        <v/>
      </c>
      <c r="AF516" t="str">
        <f>IFERROR(__xludf.DUMMYFUNCTION("""COMPUTED_VALUE"""),"")</f>
        <v/>
      </c>
      <c r="AG516" t="str">
        <f>IFERROR(__xludf.DUMMYFUNCTION("""COMPUTED_VALUE"""),"")</f>
        <v/>
      </c>
    </row>
    <row r="517">
      <c r="A517" t="str">
        <f>IFERROR(__xludf.DUMMYFUNCTION("""COMPUTED_VALUE"""),"")</f>
        <v/>
      </c>
      <c r="B517" t="str">
        <f>IFERROR(__xludf.DUMMYFUNCTION("""COMPUTED_VALUE"""),"")</f>
        <v/>
      </c>
      <c r="C517" t="str">
        <f>IFERROR(__xludf.DUMMYFUNCTION("""COMPUTED_VALUE"""),"")</f>
        <v/>
      </c>
      <c r="D517" t="str">
        <f>IFERROR(__xludf.DUMMYFUNCTION("""COMPUTED_VALUE"""),"")</f>
        <v/>
      </c>
      <c r="E517" t="str">
        <f>IFERROR(__xludf.DUMMYFUNCTION("""COMPUTED_VALUE"""),"")</f>
        <v/>
      </c>
      <c r="F517" t="str">
        <f>IFERROR(__xludf.DUMMYFUNCTION("""COMPUTED_VALUE"""),"")</f>
        <v/>
      </c>
      <c r="G517" t="str">
        <f>IFERROR(__xludf.DUMMYFUNCTION("""COMPUTED_VALUE"""),"")</f>
        <v/>
      </c>
      <c r="H517" t="str">
        <f>IFERROR(__xludf.DUMMYFUNCTION("""COMPUTED_VALUE"""),"")</f>
        <v/>
      </c>
      <c r="I517" t="str">
        <f>IFERROR(__xludf.DUMMYFUNCTION("""COMPUTED_VALUE"""),"")</f>
        <v/>
      </c>
      <c r="J517" t="str">
        <f>IFERROR(__xludf.DUMMYFUNCTION("""COMPUTED_VALUE"""),"")</f>
        <v/>
      </c>
      <c r="K517" t="str">
        <f>IFERROR(__xludf.DUMMYFUNCTION("""COMPUTED_VALUE"""),"")</f>
        <v/>
      </c>
      <c r="L517" s="61" t="str">
        <f>IFERROR(__xludf.DUMMYFUNCTION("""COMPUTED_VALUE"""),"")</f>
        <v/>
      </c>
      <c r="M517" s="61" t="str">
        <f>IFERROR(__xludf.DUMMYFUNCTION("""COMPUTED_VALUE"""),"")</f>
        <v/>
      </c>
      <c r="N517" t="str">
        <f>IFERROR(__xludf.DUMMYFUNCTION("""COMPUTED_VALUE"""),"")</f>
        <v/>
      </c>
      <c r="O517" t="str">
        <f>IFERROR(__xludf.DUMMYFUNCTION("""COMPUTED_VALUE"""),"")</f>
        <v/>
      </c>
      <c r="P517" t="str">
        <f>IFERROR(__xludf.DUMMYFUNCTION("""COMPUTED_VALUE"""),"")</f>
        <v/>
      </c>
      <c r="Q517" t="str">
        <f>IFERROR(__xludf.DUMMYFUNCTION("""COMPUTED_VALUE"""),"")</f>
        <v/>
      </c>
      <c r="R517" t="str">
        <f>IFERROR(__xludf.DUMMYFUNCTION("""COMPUTED_VALUE"""),"")</f>
        <v/>
      </c>
      <c r="S517" t="str">
        <f>IFERROR(__xludf.DUMMYFUNCTION("""COMPUTED_VALUE"""),"")</f>
        <v/>
      </c>
      <c r="T517" t="str">
        <f>IFERROR(__xludf.DUMMYFUNCTION("""COMPUTED_VALUE"""),"")</f>
        <v/>
      </c>
      <c r="U517" t="str">
        <f>IFERROR(__xludf.DUMMYFUNCTION("""COMPUTED_VALUE"""),"")</f>
        <v/>
      </c>
      <c r="V517" t="str">
        <f>IFERROR(__xludf.DUMMYFUNCTION("""COMPUTED_VALUE"""),"")</f>
        <v/>
      </c>
      <c r="W517" t="str">
        <f>IFERROR(__xludf.DUMMYFUNCTION("""COMPUTED_VALUE"""),"")</f>
        <v/>
      </c>
      <c r="X517" t="str">
        <f>IFERROR(__xludf.DUMMYFUNCTION("""COMPUTED_VALUE"""),"")</f>
        <v/>
      </c>
      <c r="Y517" t="str">
        <f>IFERROR(__xludf.DUMMYFUNCTION("""COMPUTED_VALUE"""),"")</f>
        <v/>
      </c>
      <c r="Z517" t="str">
        <f>IFERROR(__xludf.DUMMYFUNCTION("""COMPUTED_VALUE"""),"")</f>
        <v/>
      </c>
      <c r="AA517" t="str">
        <f>IFERROR(__xludf.DUMMYFUNCTION("""COMPUTED_VALUE"""),"")</f>
        <v/>
      </c>
      <c r="AB517" t="str">
        <f>IFERROR(__xludf.DUMMYFUNCTION("""COMPUTED_VALUE"""),"")</f>
        <v/>
      </c>
      <c r="AC517" t="str">
        <f>IFERROR(__xludf.DUMMYFUNCTION("""COMPUTED_VALUE"""),"")</f>
        <v/>
      </c>
      <c r="AD517" t="str">
        <f>IFERROR(__xludf.DUMMYFUNCTION("""COMPUTED_VALUE"""),"")</f>
        <v/>
      </c>
      <c r="AE517" t="str">
        <f>IFERROR(__xludf.DUMMYFUNCTION("""COMPUTED_VALUE"""),"")</f>
        <v/>
      </c>
      <c r="AF517" t="str">
        <f>IFERROR(__xludf.DUMMYFUNCTION("""COMPUTED_VALUE"""),"")</f>
        <v/>
      </c>
      <c r="AG517" t="str">
        <f>IFERROR(__xludf.DUMMYFUNCTION("""COMPUTED_VALUE"""),"")</f>
        <v/>
      </c>
    </row>
    <row r="518">
      <c r="A518" t="str">
        <f>IFERROR(__xludf.DUMMYFUNCTION("""COMPUTED_VALUE"""),"")</f>
        <v/>
      </c>
      <c r="B518" t="str">
        <f>IFERROR(__xludf.DUMMYFUNCTION("""COMPUTED_VALUE"""),"")</f>
        <v/>
      </c>
      <c r="C518" t="str">
        <f>IFERROR(__xludf.DUMMYFUNCTION("""COMPUTED_VALUE"""),"")</f>
        <v/>
      </c>
      <c r="D518" t="str">
        <f>IFERROR(__xludf.DUMMYFUNCTION("""COMPUTED_VALUE"""),"")</f>
        <v/>
      </c>
      <c r="E518" t="str">
        <f>IFERROR(__xludf.DUMMYFUNCTION("""COMPUTED_VALUE"""),"")</f>
        <v/>
      </c>
      <c r="F518" t="str">
        <f>IFERROR(__xludf.DUMMYFUNCTION("""COMPUTED_VALUE"""),"")</f>
        <v/>
      </c>
      <c r="G518" t="str">
        <f>IFERROR(__xludf.DUMMYFUNCTION("""COMPUTED_VALUE"""),"")</f>
        <v/>
      </c>
      <c r="H518" t="str">
        <f>IFERROR(__xludf.DUMMYFUNCTION("""COMPUTED_VALUE"""),"")</f>
        <v/>
      </c>
      <c r="I518" t="str">
        <f>IFERROR(__xludf.DUMMYFUNCTION("""COMPUTED_VALUE"""),"")</f>
        <v/>
      </c>
      <c r="J518" t="str">
        <f>IFERROR(__xludf.DUMMYFUNCTION("""COMPUTED_VALUE"""),"")</f>
        <v/>
      </c>
      <c r="K518" t="str">
        <f>IFERROR(__xludf.DUMMYFUNCTION("""COMPUTED_VALUE"""),"")</f>
        <v/>
      </c>
      <c r="L518" s="61" t="str">
        <f>IFERROR(__xludf.DUMMYFUNCTION("""COMPUTED_VALUE"""),"")</f>
        <v/>
      </c>
      <c r="M518" s="61" t="str">
        <f>IFERROR(__xludf.DUMMYFUNCTION("""COMPUTED_VALUE"""),"")</f>
        <v/>
      </c>
      <c r="N518" t="str">
        <f>IFERROR(__xludf.DUMMYFUNCTION("""COMPUTED_VALUE"""),"")</f>
        <v/>
      </c>
      <c r="O518" t="str">
        <f>IFERROR(__xludf.DUMMYFUNCTION("""COMPUTED_VALUE"""),"")</f>
        <v/>
      </c>
      <c r="P518" t="str">
        <f>IFERROR(__xludf.DUMMYFUNCTION("""COMPUTED_VALUE"""),"")</f>
        <v/>
      </c>
      <c r="Q518" t="str">
        <f>IFERROR(__xludf.DUMMYFUNCTION("""COMPUTED_VALUE"""),"")</f>
        <v/>
      </c>
      <c r="R518" t="str">
        <f>IFERROR(__xludf.DUMMYFUNCTION("""COMPUTED_VALUE"""),"")</f>
        <v/>
      </c>
      <c r="S518" t="str">
        <f>IFERROR(__xludf.DUMMYFUNCTION("""COMPUTED_VALUE"""),"")</f>
        <v/>
      </c>
      <c r="T518" t="str">
        <f>IFERROR(__xludf.DUMMYFUNCTION("""COMPUTED_VALUE"""),"")</f>
        <v/>
      </c>
      <c r="U518" t="str">
        <f>IFERROR(__xludf.DUMMYFUNCTION("""COMPUTED_VALUE"""),"")</f>
        <v/>
      </c>
      <c r="V518" t="str">
        <f>IFERROR(__xludf.DUMMYFUNCTION("""COMPUTED_VALUE"""),"")</f>
        <v/>
      </c>
      <c r="W518" t="str">
        <f>IFERROR(__xludf.DUMMYFUNCTION("""COMPUTED_VALUE"""),"")</f>
        <v/>
      </c>
      <c r="X518" t="str">
        <f>IFERROR(__xludf.DUMMYFUNCTION("""COMPUTED_VALUE"""),"")</f>
        <v/>
      </c>
      <c r="Y518" t="str">
        <f>IFERROR(__xludf.DUMMYFUNCTION("""COMPUTED_VALUE"""),"")</f>
        <v/>
      </c>
      <c r="Z518" t="str">
        <f>IFERROR(__xludf.DUMMYFUNCTION("""COMPUTED_VALUE"""),"")</f>
        <v/>
      </c>
      <c r="AA518" t="str">
        <f>IFERROR(__xludf.DUMMYFUNCTION("""COMPUTED_VALUE"""),"")</f>
        <v/>
      </c>
      <c r="AB518" t="str">
        <f>IFERROR(__xludf.DUMMYFUNCTION("""COMPUTED_VALUE"""),"")</f>
        <v/>
      </c>
      <c r="AC518" t="str">
        <f>IFERROR(__xludf.DUMMYFUNCTION("""COMPUTED_VALUE"""),"")</f>
        <v/>
      </c>
      <c r="AD518" t="str">
        <f>IFERROR(__xludf.DUMMYFUNCTION("""COMPUTED_VALUE"""),"")</f>
        <v/>
      </c>
      <c r="AE518" t="str">
        <f>IFERROR(__xludf.DUMMYFUNCTION("""COMPUTED_VALUE"""),"")</f>
        <v/>
      </c>
      <c r="AF518" t="str">
        <f>IFERROR(__xludf.DUMMYFUNCTION("""COMPUTED_VALUE"""),"")</f>
        <v/>
      </c>
      <c r="AG518" t="str">
        <f>IFERROR(__xludf.DUMMYFUNCTION("""COMPUTED_VALUE"""),"")</f>
        <v/>
      </c>
    </row>
    <row r="519">
      <c r="A519" t="str">
        <f>IFERROR(__xludf.DUMMYFUNCTION("""COMPUTED_VALUE"""),"")</f>
        <v/>
      </c>
      <c r="B519" t="str">
        <f>IFERROR(__xludf.DUMMYFUNCTION("""COMPUTED_VALUE"""),"")</f>
        <v/>
      </c>
      <c r="C519" t="str">
        <f>IFERROR(__xludf.DUMMYFUNCTION("""COMPUTED_VALUE"""),"")</f>
        <v/>
      </c>
      <c r="D519" t="str">
        <f>IFERROR(__xludf.DUMMYFUNCTION("""COMPUTED_VALUE"""),"")</f>
        <v/>
      </c>
      <c r="E519" t="str">
        <f>IFERROR(__xludf.DUMMYFUNCTION("""COMPUTED_VALUE"""),"")</f>
        <v/>
      </c>
      <c r="F519" t="str">
        <f>IFERROR(__xludf.DUMMYFUNCTION("""COMPUTED_VALUE"""),"")</f>
        <v/>
      </c>
      <c r="G519" t="str">
        <f>IFERROR(__xludf.DUMMYFUNCTION("""COMPUTED_VALUE"""),"")</f>
        <v/>
      </c>
      <c r="H519" t="str">
        <f>IFERROR(__xludf.DUMMYFUNCTION("""COMPUTED_VALUE"""),"")</f>
        <v/>
      </c>
      <c r="I519" t="str">
        <f>IFERROR(__xludf.DUMMYFUNCTION("""COMPUTED_VALUE"""),"")</f>
        <v/>
      </c>
      <c r="J519" t="str">
        <f>IFERROR(__xludf.DUMMYFUNCTION("""COMPUTED_VALUE"""),"")</f>
        <v/>
      </c>
      <c r="K519" t="str">
        <f>IFERROR(__xludf.DUMMYFUNCTION("""COMPUTED_VALUE"""),"")</f>
        <v/>
      </c>
      <c r="L519" s="61" t="str">
        <f>IFERROR(__xludf.DUMMYFUNCTION("""COMPUTED_VALUE"""),"")</f>
        <v/>
      </c>
      <c r="M519" s="61" t="str">
        <f>IFERROR(__xludf.DUMMYFUNCTION("""COMPUTED_VALUE"""),"")</f>
        <v/>
      </c>
      <c r="N519" t="str">
        <f>IFERROR(__xludf.DUMMYFUNCTION("""COMPUTED_VALUE"""),"")</f>
        <v/>
      </c>
      <c r="O519" t="str">
        <f>IFERROR(__xludf.DUMMYFUNCTION("""COMPUTED_VALUE"""),"")</f>
        <v/>
      </c>
      <c r="P519" t="str">
        <f>IFERROR(__xludf.DUMMYFUNCTION("""COMPUTED_VALUE"""),"")</f>
        <v/>
      </c>
      <c r="Q519" t="str">
        <f>IFERROR(__xludf.DUMMYFUNCTION("""COMPUTED_VALUE"""),"")</f>
        <v/>
      </c>
      <c r="R519" t="str">
        <f>IFERROR(__xludf.DUMMYFUNCTION("""COMPUTED_VALUE"""),"")</f>
        <v/>
      </c>
      <c r="S519" t="str">
        <f>IFERROR(__xludf.DUMMYFUNCTION("""COMPUTED_VALUE"""),"")</f>
        <v/>
      </c>
      <c r="T519" t="str">
        <f>IFERROR(__xludf.DUMMYFUNCTION("""COMPUTED_VALUE"""),"")</f>
        <v/>
      </c>
      <c r="U519" t="str">
        <f>IFERROR(__xludf.DUMMYFUNCTION("""COMPUTED_VALUE"""),"")</f>
        <v/>
      </c>
      <c r="V519" t="str">
        <f>IFERROR(__xludf.DUMMYFUNCTION("""COMPUTED_VALUE"""),"")</f>
        <v/>
      </c>
      <c r="W519" t="str">
        <f>IFERROR(__xludf.DUMMYFUNCTION("""COMPUTED_VALUE"""),"")</f>
        <v/>
      </c>
      <c r="X519" t="str">
        <f>IFERROR(__xludf.DUMMYFUNCTION("""COMPUTED_VALUE"""),"")</f>
        <v/>
      </c>
      <c r="Y519" t="str">
        <f>IFERROR(__xludf.DUMMYFUNCTION("""COMPUTED_VALUE"""),"")</f>
        <v/>
      </c>
      <c r="Z519" t="str">
        <f>IFERROR(__xludf.DUMMYFUNCTION("""COMPUTED_VALUE"""),"")</f>
        <v/>
      </c>
      <c r="AA519" t="str">
        <f>IFERROR(__xludf.DUMMYFUNCTION("""COMPUTED_VALUE"""),"")</f>
        <v/>
      </c>
      <c r="AB519" t="str">
        <f>IFERROR(__xludf.DUMMYFUNCTION("""COMPUTED_VALUE"""),"")</f>
        <v/>
      </c>
      <c r="AC519" t="str">
        <f>IFERROR(__xludf.DUMMYFUNCTION("""COMPUTED_VALUE"""),"")</f>
        <v/>
      </c>
      <c r="AD519" t="str">
        <f>IFERROR(__xludf.DUMMYFUNCTION("""COMPUTED_VALUE"""),"")</f>
        <v/>
      </c>
      <c r="AE519" t="str">
        <f>IFERROR(__xludf.DUMMYFUNCTION("""COMPUTED_VALUE"""),"")</f>
        <v/>
      </c>
      <c r="AF519" t="str">
        <f>IFERROR(__xludf.DUMMYFUNCTION("""COMPUTED_VALUE"""),"")</f>
        <v/>
      </c>
      <c r="AG519" t="str">
        <f>IFERROR(__xludf.DUMMYFUNCTION("""COMPUTED_VALUE"""),"")</f>
        <v/>
      </c>
    </row>
    <row r="520">
      <c r="A520" t="str">
        <f>IFERROR(__xludf.DUMMYFUNCTION("""COMPUTED_VALUE"""),"")</f>
        <v/>
      </c>
      <c r="B520" t="str">
        <f>IFERROR(__xludf.DUMMYFUNCTION("""COMPUTED_VALUE"""),"")</f>
        <v/>
      </c>
      <c r="C520" t="str">
        <f>IFERROR(__xludf.DUMMYFUNCTION("""COMPUTED_VALUE"""),"")</f>
        <v/>
      </c>
      <c r="D520" t="str">
        <f>IFERROR(__xludf.DUMMYFUNCTION("""COMPUTED_VALUE"""),"")</f>
        <v/>
      </c>
      <c r="E520" t="str">
        <f>IFERROR(__xludf.DUMMYFUNCTION("""COMPUTED_VALUE"""),"")</f>
        <v/>
      </c>
      <c r="F520" t="str">
        <f>IFERROR(__xludf.DUMMYFUNCTION("""COMPUTED_VALUE"""),"")</f>
        <v/>
      </c>
      <c r="G520" t="str">
        <f>IFERROR(__xludf.DUMMYFUNCTION("""COMPUTED_VALUE"""),"")</f>
        <v/>
      </c>
      <c r="H520" t="str">
        <f>IFERROR(__xludf.DUMMYFUNCTION("""COMPUTED_VALUE"""),"")</f>
        <v/>
      </c>
      <c r="I520" t="str">
        <f>IFERROR(__xludf.DUMMYFUNCTION("""COMPUTED_VALUE"""),"")</f>
        <v/>
      </c>
      <c r="J520" t="str">
        <f>IFERROR(__xludf.DUMMYFUNCTION("""COMPUTED_VALUE"""),"")</f>
        <v/>
      </c>
      <c r="K520" t="str">
        <f>IFERROR(__xludf.DUMMYFUNCTION("""COMPUTED_VALUE"""),"")</f>
        <v/>
      </c>
      <c r="L520" s="61" t="str">
        <f>IFERROR(__xludf.DUMMYFUNCTION("""COMPUTED_VALUE"""),"")</f>
        <v/>
      </c>
      <c r="M520" s="61" t="str">
        <f>IFERROR(__xludf.DUMMYFUNCTION("""COMPUTED_VALUE"""),"")</f>
        <v/>
      </c>
      <c r="N520" t="str">
        <f>IFERROR(__xludf.DUMMYFUNCTION("""COMPUTED_VALUE"""),"")</f>
        <v/>
      </c>
      <c r="O520" t="str">
        <f>IFERROR(__xludf.DUMMYFUNCTION("""COMPUTED_VALUE"""),"")</f>
        <v/>
      </c>
      <c r="P520" t="str">
        <f>IFERROR(__xludf.DUMMYFUNCTION("""COMPUTED_VALUE"""),"")</f>
        <v/>
      </c>
      <c r="Q520" t="str">
        <f>IFERROR(__xludf.DUMMYFUNCTION("""COMPUTED_VALUE"""),"")</f>
        <v/>
      </c>
      <c r="R520" t="str">
        <f>IFERROR(__xludf.DUMMYFUNCTION("""COMPUTED_VALUE"""),"")</f>
        <v/>
      </c>
      <c r="S520" t="str">
        <f>IFERROR(__xludf.DUMMYFUNCTION("""COMPUTED_VALUE"""),"")</f>
        <v/>
      </c>
      <c r="T520" t="str">
        <f>IFERROR(__xludf.DUMMYFUNCTION("""COMPUTED_VALUE"""),"")</f>
        <v/>
      </c>
      <c r="U520" t="str">
        <f>IFERROR(__xludf.DUMMYFUNCTION("""COMPUTED_VALUE"""),"")</f>
        <v/>
      </c>
      <c r="V520" t="str">
        <f>IFERROR(__xludf.DUMMYFUNCTION("""COMPUTED_VALUE"""),"")</f>
        <v/>
      </c>
      <c r="W520" t="str">
        <f>IFERROR(__xludf.DUMMYFUNCTION("""COMPUTED_VALUE"""),"")</f>
        <v/>
      </c>
      <c r="X520" t="str">
        <f>IFERROR(__xludf.DUMMYFUNCTION("""COMPUTED_VALUE"""),"")</f>
        <v/>
      </c>
      <c r="Y520" t="str">
        <f>IFERROR(__xludf.DUMMYFUNCTION("""COMPUTED_VALUE"""),"")</f>
        <v/>
      </c>
      <c r="Z520" t="str">
        <f>IFERROR(__xludf.DUMMYFUNCTION("""COMPUTED_VALUE"""),"")</f>
        <v/>
      </c>
      <c r="AA520" t="str">
        <f>IFERROR(__xludf.DUMMYFUNCTION("""COMPUTED_VALUE"""),"")</f>
        <v/>
      </c>
      <c r="AB520" t="str">
        <f>IFERROR(__xludf.DUMMYFUNCTION("""COMPUTED_VALUE"""),"")</f>
        <v/>
      </c>
      <c r="AC520" t="str">
        <f>IFERROR(__xludf.DUMMYFUNCTION("""COMPUTED_VALUE"""),"")</f>
        <v/>
      </c>
      <c r="AD520" t="str">
        <f>IFERROR(__xludf.DUMMYFUNCTION("""COMPUTED_VALUE"""),"")</f>
        <v/>
      </c>
      <c r="AE520" t="str">
        <f>IFERROR(__xludf.DUMMYFUNCTION("""COMPUTED_VALUE"""),"")</f>
        <v/>
      </c>
      <c r="AF520" t="str">
        <f>IFERROR(__xludf.DUMMYFUNCTION("""COMPUTED_VALUE"""),"")</f>
        <v/>
      </c>
      <c r="AG520" t="str">
        <f>IFERROR(__xludf.DUMMYFUNCTION("""COMPUTED_VALUE"""),"")</f>
        <v/>
      </c>
    </row>
    <row r="521">
      <c r="A521" t="str">
        <f>IFERROR(__xludf.DUMMYFUNCTION("""COMPUTED_VALUE"""),"")</f>
        <v/>
      </c>
      <c r="B521" t="str">
        <f>IFERROR(__xludf.DUMMYFUNCTION("""COMPUTED_VALUE"""),"")</f>
        <v/>
      </c>
      <c r="C521" t="str">
        <f>IFERROR(__xludf.DUMMYFUNCTION("""COMPUTED_VALUE"""),"")</f>
        <v/>
      </c>
      <c r="D521" t="str">
        <f>IFERROR(__xludf.DUMMYFUNCTION("""COMPUTED_VALUE"""),"")</f>
        <v/>
      </c>
      <c r="E521" t="str">
        <f>IFERROR(__xludf.DUMMYFUNCTION("""COMPUTED_VALUE"""),"")</f>
        <v/>
      </c>
      <c r="F521" t="str">
        <f>IFERROR(__xludf.DUMMYFUNCTION("""COMPUTED_VALUE"""),"")</f>
        <v/>
      </c>
      <c r="G521" t="str">
        <f>IFERROR(__xludf.DUMMYFUNCTION("""COMPUTED_VALUE"""),"")</f>
        <v/>
      </c>
      <c r="H521" t="str">
        <f>IFERROR(__xludf.DUMMYFUNCTION("""COMPUTED_VALUE"""),"")</f>
        <v/>
      </c>
      <c r="I521" t="str">
        <f>IFERROR(__xludf.DUMMYFUNCTION("""COMPUTED_VALUE"""),"")</f>
        <v/>
      </c>
      <c r="J521" t="str">
        <f>IFERROR(__xludf.DUMMYFUNCTION("""COMPUTED_VALUE"""),"")</f>
        <v/>
      </c>
      <c r="K521" t="str">
        <f>IFERROR(__xludf.DUMMYFUNCTION("""COMPUTED_VALUE"""),"")</f>
        <v/>
      </c>
      <c r="L521" s="61" t="str">
        <f>IFERROR(__xludf.DUMMYFUNCTION("""COMPUTED_VALUE"""),"")</f>
        <v/>
      </c>
      <c r="M521" s="61" t="str">
        <f>IFERROR(__xludf.DUMMYFUNCTION("""COMPUTED_VALUE"""),"")</f>
        <v/>
      </c>
      <c r="N521" t="str">
        <f>IFERROR(__xludf.DUMMYFUNCTION("""COMPUTED_VALUE"""),"")</f>
        <v/>
      </c>
      <c r="O521" t="str">
        <f>IFERROR(__xludf.DUMMYFUNCTION("""COMPUTED_VALUE"""),"")</f>
        <v/>
      </c>
      <c r="P521" t="str">
        <f>IFERROR(__xludf.DUMMYFUNCTION("""COMPUTED_VALUE"""),"")</f>
        <v/>
      </c>
      <c r="Q521" t="str">
        <f>IFERROR(__xludf.DUMMYFUNCTION("""COMPUTED_VALUE"""),"")</f>
        <v/>
      </c>
      <c r="R521" t="str">
        <f>IFERROR(__xludf.DUMMYFUNCTION("""COMPUTED_VALUE"""),"")</f>
        <v/>
      </c>
      <c r="S521" t="str">
        <f>IFERROR(__xludf.DUMMYFUNCTION("""COMPUTED_VALUE"""),"")</f>
        <v/>
      </c>
      <c r="T521" t="str">
        <f>IFERROR(__xludf.DUMMYFUNCTION("""COMPUTED_VALUE"""),"")</f>
        <v/>
      </c>
      <c r="U521" t="str">
        <f>IFERROR(__xludf.DUMMYFUNCTION("""COMPUTED_VALUE"""),"")</f>
        <v/>
      </c>
      <c r="V521" t="str">
        <f>IFERROR(__xludf.DUMMYFUNCTION("""COMPUTED_VALUE"""),"")</f>
        <v/>
      </c>
      <c r="W521" t="str">
        <f>IFERROR(__xludf.DUMMYFUNCTION("""COMPUTED_VALUE"""),"")</f>
        <v/>
      </c>
      <c r="X521" t="str">
        <f>IFERROR(__xludf.DUMMYFUNCTION("""COMPUTED_VALUE"""),"")</f>
        <v/>
      </c>
      <c r="Y521" t="str">
        <f>IFERROR(__xludf.DUMMYFUNCTION("""COMPUTED_VALUE"""),"")</f>
        <v/>
      </c>
      <c r="Z521" t="str">
        <f>IFERROR(__xludf.DUMMYFUNCTION("""COMPUTED_VALUE"""),"")</f>
        <v/>
      </c>
      <c r="AA521" t="str">
        <f>IFERROR(__xludf.DUMMYFUNCTION("""COMPUTED_VALUE"""),"")</f>
        <v/>
      </c>
      <c r="AB521" t="str">
        <f>IFERROR(__xludf.DUMMYFUNCTION("""COMPUTED_VALUE"""),"")</f>
        <v/>
      </c>
      <c r="AC521" t="str">
        <f>IFERROR(__xludf.DUMMYFUNCTION("""COMPUTED_VALUE"""),"")</f>
        <v/>
      </c>
      <c r="AD521" t="str">
        <f>IFERROR(__xludf.DUMMYFUNCTION("""COMPUTED_VALUE"""),"")</f>
        <v/>
      </c>
      <c r="AE521" t="str">
        <f>IFERROR(__xludf.DUMMYFUNCTION("""COMPUTED_VALUE"""),"")</f>
        <v/>
      </c>
      <c r="AF521" t="str">
        <f>IFERROR(__xludf.DUMMYFUNCTION("""COMPUTED_VALUE"""),"")</f>
        <v/>
      </c>
      <c r="AG521" t="str">
        <f>IFERROR(__xludf.DUMMYFUNCTION("""COMPUTED_VALUE"""),"")</f>
        <v/>
      </c>
    </row>
    <row r="522">
      <c r="A522" t="str">
        <f>IFERROR(__xludf.DUMMYFUNCTION("""COMPUTED_VALUE"""),"")</f>
        <v/>
      </c>
      <c r="B522" t="str">
        <f>IFERROR(__xludf.DUMMYFUNCTION("""COMPUTED_VALUE"""),"")</f>
        <v/>
      </c>
      <c r="C522" t="str">
        <f>IFERROR(__xludf.DUMMYFUNCTION("""COMPUTED_VALUE"""),"")</f>
        <v/>
      </c>
      <c r="D522" t="str">
        <f>IFERROR(__xludf.DUMMYFUNCTION("""COMPUTED_VALUE"""),"")</f>
        <v/>
      </c>
      <c r="E522" t="str">
        <f>IFERROR(__xludf.DUMMYFUNCTION("""COMPUTED_VALUE"""),"")</f>
        <v/>
      </c>
      <c r="F522" t="str">
        <f>IFERROR(__xludf.DUMMYFUNCTION("""COMPUTED_VALUE"""),"")</f>
        <v/>
      </c>
      <c r="G522" t="str">
        <f>IFERROR(__xludf.DUMMYFUNCTION("""COMPUTED_VALUE"""),"")</f>
        <v/>
      </c>
      <c r="H522" t="str">
        <f>IFERROR(__xludf.DUMMYFUNCTION("""COMPUTED_VALUE"""),"")</f>
        <v/>
      </c>
      <c r="I522" t="str">
        <f>IFERROR(__xludf.DUMMYFUNCTION("""COMPUTED_VALUE"""),"")</f>
        <v/>
      </c>
      <c r="J522" t="str">
        <f>IFERROR(__xludf.DUMMYFUNCTION("""COMPUTED_VALUE"""),"")</f>
        <v/>
      </c>
      <c r="K522" t="str">
        <f>IFERROR(__xludf.DUMMYFUNCTION("""COMPUTED_VALUE"""),"")</f>
        <v/>
      </c>
      <c r="L522" s="61" t="str">
        <f>IFERROR(__xludf.DUMMYFUNCTION("""COMPUTED_VALUE"""),"")</f>
        <v/>
      </c>
      <c r="M522" s="61" t="str">
        <f>IFERROR(__xludf.DUMMYFUNCTION("""COMPUTED_VALUE"""),"")</f>
        <v/>
      </c>
      <c r="N522" t="str">
        <f>IFERROR(__xludf.DUMMYFUNCTION("""COMPUTED_VALUE"""),"")</f>
        <v/>
      </c>
      <c r="O522" t="str">
        <f>IFERROR(__xludf.DUMMYFUNCTION("""COMPUTED_VALUE"""),"")</f>
        <v/>
      </c>
      <c r="P522" t="str">
        <f>IFERROR(__xludf.DUMMYFUNCTION("""COMPUTED_VALUE"""),"")</f>
        <v/>
      </c>
      <c r="Q522" t="str">
        <f>IFERROR(__xludf.DUMMYFUNCTION("""COMPUTED_VALUE"""),"")</f>
        <v/>
      </c>
      <c r="R522" t="str">
        <f>IFERROR(__xludf.DUMMYFUNCTION("""COMPUTED_VALUE"""),"")</f>
        <v/>
      </c>
      <c r="S522" t="str">
        <f>IFERROR(__xludf.DUMMYFUNCTION("""COMPUTED_VALUE"""),"")</f>
        <v/>
      </c>
      <c r="T522" t="str">
        <f>IFERROR(__xludf.DUMMYFUNCTION("""COMPUTED_VALUE"""),"")</f>
        <v/>
      </c>
      <c r="U522" t="str">
        <f>IFERROR(__xludf.DUMMYFUNCTION("""COMPUTED_VALUE"""),"")</f>
        <v/>
      </c>
      <c r="V522" t="str">
        <f>IFERROR(__xludf.DUMMYFUNCTION("""COMPUTED_VALUE"""),"")</f>
        <v/>
      </c>
      <c r="W522" t="str">
        <f>IFERROR(__xludf.DUMMYFUNCTION("""COMPUTED_VALUE"""),"")</f>
        <v/>
      </c>
      <c r="X522" t="str">
        <f>IFERROR(__xludf.DUMMYFUNCTION("""COMPUTED_VALUE"""),"")</f>
        <v/>
      </c>
      <c r="Y522" t="str">
        <f>IFERROR(__xludf.DUMMYFUNCTION("""COMPUTED_VALUE"""),"")</f>
        <v/>
      </c>
      <c r="Z522" t="str">
        <f>IFERROR(__xludf.DUMMYFUNCTION("""COMPUTED_VALUE"""),"")</f>
        <v/>
      </c>
      <c r="AA522" t="str">
        <f>IFERROR(__xludf.DUMMYFUNCTION("""COMPUTED_VALUE"""),"")</f>
        <v/>
      </c>
      <c r="AB522" t="str">
        <f>IFERROR(__xludf.DUMMYFUNCTION("""COMPUTED_VALUE"""),"")</f>
        <v/>
      </c>
      <c r="AC522" t="str">
        <f>IFERROR(__xludf.DUMMYFUNCTION("""COMPUTED_VALUE"""),"")</f>
        <v/>
      </c>
      <c r="AD522" t="str">
        <f>IFERROR(__xludf.DUMMYFUNCTION("""COMPUTED_VALUE"""),"")</f>
        <v/>
      </c>
      <c r="AE522" t="str">
        <f>IFERROR(__xludf.DUMMYFUNCTION("""COMPUTED_VALUE"""),"")</f>
        <v/>
      </c>
      <c r="AF522" t="str">
        <f>IFERROR(__xludf.DUMMYFUNCTION("""COMPUTED_VALUE"""),"")</f>
        <v/>
      </c>
      <c r="AG522" t="str">
        <f>IFERROR(__xludf.DUMMYFUNCTION("""COMPUTED_VALUE"""),"")</f>
        <v/>
      </c>
    </row>
    <row r="523">
      <c r="A523" t="str">
        <f>IFERROR(__xludf.DUMMYFUNCTION("""COMPUTED_VALUE"""),"")</f>
        <v/>
      </c>
      <c r="B523" t="str">
        <f>IFERROR(__xludf.DUMMYFUNCTION("""COMPUTED_VALUE"""),"")</f>
        <v/>
      </c>
      <c r="C523" t="str">
        <f>IFERROR(__xludf.DUMMYFUNCTION("""COMPUTED_VALUE"""),"")</f>
        <v/>
      </c>
      <c r="D523" t="str">
        <f>IFERROR(__xludf.DUMMYFUNCTION("""COMPUTED_VALUE"""),"")</f>
        <v/>
      </c>
      <c r="E523" t="str">
        <f>IFERROR(__xludf.DUMMYFUNCTION("""COMPUTED_VALUE"""),"")</f>
        <v/>
      </c>
      <c r="F523" t="str">
        <f>IFERROR(__xludf.DUMMYFUNCTION("""COMPUTED_VALUE"""),"")</f>
        <v/>
      </c>
      <c r="G523" t="str">
        <f>IFERROR(__xludf.DUMMYFUNCTION("""COMPUTED_VALUE"""),"")</f>
        <v/>
      </c>
      <c r="H523" t="str">
        <f>IFERROR(__xludf.DUMMYFUNCTION("""COMPUTED_VALUE"""),"")</f>
        <v/>
      </c>
      <c r="I523" t="str">
        <f>IFERROR(__xludf.DUMMYFUNCTION("""COMPUTED_VALUE"""),"")</f>
        <v/>
      </c>
      <c r="J523" t="str">
        <f>IFERROR(__xludf.DUMMYFUNCTION("""COMPUTED_VALUE"""),"")</f>
        <v/>
      </c>
      <c r="K523" t="str">
        <f>IFERROR(__xludf.DUMMYFUNCTION("""COMPUTED_VALUE"""),"")</f>
        <v/>
      </c>
      <c r="L523" s="61" t="str">
        <f>IFERROR(__xludf.DUMMYFUNCTION("""COMPUTED_VALUE"""),"")</f>
        <v/>
      </c>
      <c r="M523" s="61" t="str">
        <f>IFERROR(__xludf.DUMMYFUNCTION("""COMPUTED_VALUE"""),"")</f>
        <v/>
      </c>
      <c r="N523" t="str">
        <f>IFERROR(__xludf.DUMMYFUNCTION("""COMPUTED_VALUE"""),"")</f>
        <v/>
      </c>
      <c r="O523" t="str">
        <f>IFERROR(__xludf.DUMMYFUNCTION("""COMPUTED_VALUE"""),"")</f>
        <v/>
      </c>
      <c r="P523" t="str">
        <f>IFERROR(__xludf.DUMMYFUNCTION("""COMPUTED_VALUE"""),"")</f>
        <v/>
      </c>
      <c r="Q523" t="str">
        <f>IFERROR(__xludf.DUMMYFUNCTION("""COMPUTED_VALUE"""),"")</f>
        <v/>
      </c>
      <c r="R523" t="str">
        <f>IFERROR(__xludf.DUMMYFUNCTION("""COMPUTED_VALUE"""),"")</f>
        <v/>
      </c>
      <c r="S523" t="str">
        <f>IFERROR(__xludf.DUMMYFUNCTION("""COMPUTED_VALUE"""),"")</f>
        <v/>
      </c>
      <c r="T523" t="str">
        <f>IFERROR(__xludf.DUMMYFUNCTION("""COMPUTED_VALUE"""),"")</f>
        <v/>
      </c>
      <c r="U523" t="str">
        <f>IFERROR(__xludf.DUMMYFUNCTION("""COMPUTED_VALUE"""),"")</f>
        <v/>
      </c>
      <c r="V523" t="str">
        <f>IFERROR(__xludf.DUMMYFUNCTION("""COMPUTED_VALUE"""),"")</f>
        <v/>
      </c>
      <c r="W523" t="str">
        <f>IFERROR(__xludf.DUMMYFUNCTION("""COMPUTED_VALUE"""),"")</f>
        <v/>
      </c>
      <c r="X523" t="str">
        <f>IFERROR(__xludf.DUMMYFUNCTION("""COMPUTED_VALUE"""),"")</f>
        <v/>
      </c>
      <c r="Y523" t="str">
        <f>IFERROR(__xludf.DUMMYFUNCTION("""COMPUTED_VALUE"""),"")</f>
        <v/>
      </c>
      <c r="Z523" t="str">
        <f>IFERROR(__xludf.DUMMYFUNCTION("""COMPUTED_VALUE"""),"")</f>
        <v/>
      </c>
      <c r="AA523" t="str">
        <f>IFERROR(__xludf.DUMMYFUNCTION("""COMPUTED_VALUE"""),"")</f>
        <v/>
      </c>
      <c r="AB523" t="str">
        <f>IFERROR(__xludf.DUMMYFUNCTION("""COMPUTED_VALUE"""),"")</f>
        <v/>
      </c>
      <c r="AC523" t="str">
        <f>IFERROR(__xludf.DUMMYFUNCTION("""COMPUTED_VALUE"""),"")</f>
        <v/>
      </c>
      <c r="AD523" t="str">
        <f>IFERROR(__xludf.DUMMYFUNCTION("""COMPUTED_VALUE"""),"")</f>
        <v/>
      </c>
      <c r="AE523" t="str">
        <f>IFERROR(__xludf.DUMMYFUNCTION("""COMPUTED_VALUE"""),"")</f>
        <v/>
      </c>
      <c r="AF523" t="str">
        <f>IFERROR(__xludf.DUMMYFUNCTION("""COMPUTED_VALUE"""),"")</f>
        <v/>
      </c>
      <c r="AG523" t="str">
        <f>IFERROR(__xludf.DUMMYFUNCTION("""COMPUTED_VALUE"""),"")</f>
        <v/>
      </c>
    </row>
    <row r="524">
      <c r="A524" t="str">
        <f>IFERROR(__xludf.DUMMYFUNCTION("""COMPUTED_VALUE"""),"")</f>
        <v/>
      </c>
      <c r="B524" t="str">
        <f>IFERROR(__xludf.DUMMYFUNCTION("""COMPUTED_VALUE"""),"")</f>
        <v/>
      </c>
      <c r="C524" t="str">
        <f>IFERROR(__xludf.DUMMYFUNCTION("""COMPUTED_VALUE"""),"")</f>
        <v/>
      </c>
      <c r="D524" t="str">
        <f>IFERROR(__xludf.DUMMYFUNCTION("""COMPUTED_VALUE"""),"")</f>
        <v/>
      </c>
      <c r="E524" t="str">
        <f>IFERROR(__xludf.DUMMYFUNCTION("""COMPUTED_VALUE"""),"")</f>
        <v/>
      </c>
      <c r="F524" t="str">
        <f>IFERROR(__xludf.DUMMYFUNCTION("""COMPUTED_VALUE"""),"")</f>
        <v/>
      </c>
      <c r="G524" t="str">
        <f>IFERROR(__xludf.DUMMYFUNCTION("""COMPUTED_VALUE"""),"")</f>
        <v/>
      </c>
      <c r="H524" t="str">
        <f>IFERROR(__xludf.DUMMYFUNCTION("""COMPUTED_VALUE"""),"")</f>
        <v/>
      </c>
      <c r="I524" t="str">
        <f>IFERROR(__xludf.DUMMYFUNCTION("""COMPUTED_VALUE"""),"")</f>
        <v/>
      </c>
      <c r="J524" t="str">
        <f>IFERROR(__xludf.DUMMYFUNCTION("""COMPUTED_VALUE"""),"")</f>
        <v/>
      </c>
      <c r="K524" t="str">
        <f>IFERROR(__xludf.DUMMYFUNCTION("""COMPUTED_VALUE"""),"")</f>
        <v/>
      </c>
      <c r="L524" s="61" t="str">
        <f>IFERROR(__xludf.DUMMYFUNCTION("""COMPUTED_VALUE"""),"")</f>
        <v/>
      </c>
      <c r="M524" s="61" t="str">
        <f>IFERROR(__xludf.DUMMYFUNCTION("""COMPUTED_VALUE"""),"")</f>
        <v/>
      </c>
      <c r="N524" t="str">
        <f>IFERROR(__xludf.DUMMYFUNCTION("""COMPUTED_VALUE"""),"")</f>
        <v/>
      </c>
      <c r="O524" t="str">
        <f>IFERROR(__xludf.DUMMYFUNCTION("""COMPUTED_VALUE"""),"")</f>
        <v/>
      </c>
      <c r="P524" t="str">
        <f>IFERROR(__xludf.DUMMYFUNCTION("""COMPUTED_VALUE"""),"")</f>
        <v/>
      </c>
      <c r="Q524" t="str">
        <f>IFERROR(__xludf.DUMMYFUNCTION("""COMPUTED_VALUE"""),"")</f>
        <v/>
      </c>
      <c r="R524" t="str">
        <f>IFERROR(__xludf.DUMMYFUNCTION("""COMPUTED_VALUE"""),"")</f>
        <v/>
      </c>
      <c r="S524" t="str">
        <f>IFERROR(__xludf.DUMMYFUNCTION("""COMPUTED_VALUE"""),"")</f>
        <v/>
      </c>
      <c r="T524" t="str">
        <f>IFERROR(__xludf.DUMMYFUNCTION("""COMPUTED_VALUE"""),"")</f>
        <v/>
      </c>
      <c r="U524" t="str">
        <f>IFERROR(__xludf.DUMMYFUNCTION("""COMPUTED_VALUE"""),"")</f>
        <v/>
      </c>
      <c r="V524" t="str">
        <f>IFERROR(__xludf.DUMMYFUNCTION("""COMPUTED_VALUE"""),"")</f>
        <v/>
      </c>
      <c r="W524" t="str">
        <f>IFERROR(__xludf.DUMMYFUNCTION("""COMPUTED_VALUE"""),"")</f>
        <v/>
      </c>
      <c r="X524" t="str">
        <f>IFERROR(__xludf.DUMMYFUNCTION("""COMPUTED_VALUE"""),"")</f>
        <v/>
      </c>
      <c r="Y524" t="str">
        <f>IFERROR(__xludf.DUMMYFUNCTION("""COMPUTED_VALUE"""),"")</f>
        <v/>
      </c>
      <c r="Z524" t="str">
        <f>IFERROR(__xludf.DUMMYFUNCTION("""COMPUTED_VALUE"""),"")</f>
        <v/>
      </c>
      <c r="AA524" t="str">
        <f>IFERROR(__xludf.DUMMYFUNCTION("""COMPUTED_VALUE"""),"")</f>
        <v/>
      </c>
      <c r="AB524" t="str">
        <f>IFERROR(__xludf.DUMMYFUNCTION("""COMPUTED_VALUE"""),"")</f>
        <v/>
      </c>
      <c r="AC524" t="str">
        <f>IFERROR(__xludf.DUMMYFUNCTION("""COMPUTED_VALUE"""),"")</f>
        <v/>
      </c>
      <c r="AD524" t="str">
        <f>IFERROR(__xludf.DUMMYFUNCTION("""COMPUTED_VALUE"""),"")</f>
        <v/>
      </c>
      <c r="AE524" t="str">
        <f>IFERROR(__xludf.DUMMYFUNCTION("""COMPUTED_VALUE"""),"")</f>
        <v/>
      </c>
      <c r="AF524" t="str">
        <f>IFERROR(__xludf.DUMMYFUNCTION("""COMPUTED_VALUE"""),"")</f>
        <v/>
      </c>
      <c r="AG524" t="str">
        <f>IFERROR(__xludf.DUMMYFUNCTION("""COMPUTED_VALUE"""),"")</f>
        <v/>
      </c>
    </row>
    <row r="525">
      <c r="A525" t="str">
        <f>IFERROR(__xludf.DUMMYFUNCTION("""COMPUTED_VALUE"""),"")</f>
        <v/>
      </c>
      <c r="B525" t="str">
        <f>IFERROR(__xludf.DUMMYFUNCTION("""COMPUTED_VALUE"""),"")</f>
        <v/>
      </c>
      <c r="C525" t="str">
        <f>IFERROR(__xludf.DUMMYFUNCTION("""COMPUTED_VALUE"""),"")</f>
        <v/>
      </c>
      <c r="D525" t="str">
        <f>IFERROR(__xludf.DUMMYFUNCTION("""COMPUTED_VALUE"""),"")</f>
        <v/>
      </c>
      <c r="E525" t="str">
        <f>IFERROR(__xludf.DUMMYFUNCTION("""COMPUTED_VALUE"""),"")</f>
        <v/>
      </c>
      <c r="F525" t="str">
        <f>IFERROR(__xludf.DUMMYFUNCTION("""COMPUTED_VALUE"""),"")</f>
        <v/>
      </c>
      <c r="G525" t="str">
        <f>IFERROR(__xludf.DUMMYFUNCTION("""COMPUTED_VALUE"""),"")</f>
        <v/>
      </c>
      <c r="H525" t="str">
        <f>IFERROR(__xludf.DUMMYFUNCTION("""COMPUTED_VALUE"""),"")</f>
        <v/>
      </c>
      <c r="I525" t="str">
        <f>IFERROR(__xludf.DUMMYFUNCTION("""COMPUTED_VALUE"""),"")</f>
        <v/>
      </c>
      <c r="J525" t="str">
        <f>IFERROR(__xludf.DUMMYFUNCTION("""COMPUTED_VALUE"""),"")</f>
        <v/>
      </c>
      <c r="K525" t="str">
        <f>IFERROR(__xludf.DUMMYFUNCTION("""COMPUTED_VALUE"""),"")</f>
        <v/>
      </c>
      <c r="L525" s="61" t="str">
        <f>IFERROR(__xludf.DUMMYFUNCTION("""COMPUTED_VALUE"""),"")</f>
        <v/>
      </c>
      <c r="M525" s="61" t="str">
        <f>IFERROR(__xludf.DUMMYFUNCTION("""COMPUTED_VALUE"""),"")</f>
        <v/>
      </c>
      <c r="N525" t="str">
        <f>IFERROR(__xludf.DUMMYFUNCTION("""COMPUTED_VALUE"""),"")</f>
        <v/>
      </c>
      <c r="O525" t="str">
        <f>IFERROR(__xludf.DUMMYFUNCTION("""COMPUTED_VALUE"""),"")</f>
        <v/>
      </c>
      <c r="P525" t="str">
        <f>IFERROR(__xludf.DUMMYFUNCTION("""COMPUTED_VALUE"""),"")</f>
        <v/>
      </c>
      <c r="Q525" t="str">
        <f>IFERROR(__xludf.DUMMYFUNCTION("""COMPUTED_VALUE"""),"")</f>
        <v/>
      </c>
      <c r="R525" t="str">
        <f>IFERROR(__xludf.DUMMYFUNCTION("""COMPUTED_VALUE"""),"")</f>
        <v/>
      </c>
      <c r="S525" t="str">
        <f>IFERROR(__xludf.DUMMYFUNCTION("""COMPUTED_VALUE"""),"")</f>
        <v/>
      </c>
      <c r="T525" t="str">
        <f>IFERROR(__xludf.DUMMYFUNCTION("""COMPUTED_VALUE"""),"")</f>
        <v/>
      </c>
      <c r="U525" t="str">
        <f>IFERROR(__xludf.DUMMYFUNCTION("""COMPUTED_VALUE"""),"")</f>
        <v/>
      </c>
      <c r="V525" t="str">
        <f>IFERROR(__xludf.DUMMYFUNCTION("""COMPUTED_VALUE"""),"")</f>
        <v/>
      </c>
      <c r="W525" t="str">
        <f>IFERROR(__xludf.DUMMYFUNCTION("""COMPUTED_VALUE"""),"")</f>
        <v/>
      </c>
      <c r="X525" t="str">
        <f>IFERROR(__xludf.DUMMYFUNCTION("""COMPUTED_VALUE"""),"")</f>
        <v/>
      </c>
      <c r="Y525" t="str">
        <f>IFERROR(__xludf.DUMMYFUNCTION("""COMPUTED_VALUE"""),"")</f>
        <v/>
      </c>
      <c r="Z525" t="str">
        <f>IFERROR(__xludf.DUMMYFUNCTION("""COMPUTED_VALUE"""),"")</f>
        <v/>
      </c>
      <c r="AA525" t="str">
        <f>IFERROR(__xludf.DUMMYFUNCTION("""COMPUTED_VALUE"""),"")</f>
        <v/>
      </c>
      <c r="AB525" t="str">
        <f>IFERROR(__xludf.DUMMYFUNCTION("""COMPUTED_VALUE"""),"")</f>
        <v/>
      </c>
      <c r="AC525" t="str">
        <f>IFERROR(__xludf.DUMMYFUNCTION("""COMPUTED_VALUE"""),"")</f>
        <v/>
      </c>
      <c r="AD525" t="str">
        <f>IFERROR(__xludf.DUMMYFUNCTION("""COMPUTED_VALUE"""),"")</f>
        <v/>
      </c>
      <c r="AE525" t="str">
        <f>IFERROR(__xludf.DUMMYFUNCTION("""COMPUTED_VALUE"""),"")</f>
        <v/>
      </c>
      <c r="AF525" t="str">
        <f>IFERROR(__xludf.DUMMYFUNCTION("""COMPUTED_VALUE"""),"")</f>
        <v/>
      </c>
      <c r="AG525" t="str">
        <f>IFERROR(__xludf.DUMMYFUNCTION("""COMPUTED_VALUE"""),"")</f>
        <v/>
      </c>
    </row>
    <row r="526">
      <c r="A526" t="str">
        <f>IFERROR(__xludf.DUMMYFUNCTION("""COMPUTED_VALUE"""),"")</f>
        <v/>
      </c>
      <c r="B526" t="str">
        <f>IFERROR(__xludf.DUMMYFUNCTION("""COMPUTED_VALUE"""),"")</f>
        <v/>
      </c>
      <c r="C526" t="str">
        <f>IFERROR(__xludf.DUMMYFUNCTION("""COMPUTED_VALUE"""),"")</f>
        <v/>
      </c>
      <c r="D526" t="str">
        <f>IFERROR(__xludf.DUMMYFUNCTION("""COMPUTED_VALUE"""),"")</f>
        <v/>
      </c>
      <c r="E526" t="str">
        <f>IFERROR(__xludf.DUMMYFUNCTION("""COMPUTED_VALUE"""),"")</f>
        <v/>
      </c>
      <c r="F526" t="str">
        <f>IFERROR(__xludf.DUMMYFUNCTION("""COMPUTED_VALUE"""),"")</f>
        <v/>
      </c>
      <c r="G526" t="str">
        <f>IFERROR(__xludf.DUMMYFUNCTION("""COMPUTED_VALUE"""),"")</f>
        <v/>
      </c>
      <c r="H526" t="str">
        <f>IFERROR(__xludf.DUMMYFUNCTION("""COMPUTED_VALUE"""),"")</f>
        <v/>
      </c>
      <c r="I526" t="str">
        <f>IFERROR(__xludf.DUMMYFUNCTION("""COMPUTED_VALUE"""),"")</f>
        <v/>
      </c>
      <c r="J526" t="str">
        <f>IFERROR(__xludf.DUMMYFUNCTION("""COMPUTED_VALUE"""),"")</f>
        <v/>
      </c>
      <c r="K526" t="str">
        <f>IFERROR(__xludf.DUMMYFUNCTION("""COMPUTED_VALUE"""),"")</f>
        <v/>
      </c>
      <c r="L526" s="61" t="str">
        <f>IFERROR(__xludf.DUMMYFUNCTION("""COMPUTED_VALUE"""),"")</f>
        <v/>
      </c>
      <c r="M526" s="61" t="str">
        <f>IFERROR(__xludf.DUMMYFUNCTION("""COMPUTED_VALUE"""),"")</f>
        <v/>
      </c>
      <c r="N526" t="str">
        <f>IFERROR(__xludf.DUMMYFUNCTION("""COMPUTED_VALUE"""),"")</f>
        <v/>
      </c>
      <c r="O526" t="str">
        <f>IFERROR(__xludf.DUMMYFUNCTION("""COMPUTED_VALUE"""),"")</f>
        <v/>
      </c>
      <c r="P526" t="str">
        <f>IFERROR(__xludf.DUMMYFUNCTION("""COMPUTED_VALUE"""),"")</f>
        <v/>
      </c>
      <c r="Q526" t="str">
        <f>IFERROR(__xludf.DUMMYFUNCTION("""COMPUTED_VALUE"""),"")</f>
        <v/>
      </c>
      <c r="R526" t="str">
        <f>IFERROR(__xludf.DUMMYFUNCTION("""COMPUTED_VALUE"""),"")</f>
        <v/>
      </c>
      <c r="S526" t="str">
        <f>IFERROR(__xludf.DUMMYFUNCTION("""COMPUTED_VALUE"""),"")</f>
        <v/>
      </c>
      <c r="T526" t="str">
        <f>IFERROR(__xludf.DUMMYFUNCTION("""COMPUTED_VALUE"""),"")</f>
        <v/>
      </c>
      <c r="U526" t="str">
        <f>IFERROR(__xludf.DUMMYFUNCTION("""COMPUTED_VALUE"""),"")</f>
        <v/>
      </c>
      <c r="V526" t="str">
        <f>IFERROR(__xludf.DUMMYFUNCTION("""COMPUTED_VALUE"""),"")</f>
        <v/>
      </c>
      <c r="W526" t="str">
        <f>IFERROR(__xludf.DUMMYFUNCTION("""COMPUTED_VALUE"""),"")</f>
        <v/>
      </c>
      <c r="X526" t="str">
        <f>IFERROR(__xludf.DUMMYFUNCTION("""COMPUTED_VALUE"""),"")</f>
        <v/>
      </c>
      <c r="Y526" t="str">
        <f>IFERROR(__xludf.DUMMYFUNCTION("""COMPUTED_VALUE"""),"")</f>
        <v/>
      </c>
      <c r="Z526" t="str">
        <f>IFERROR(__xludf.DUMMYFUNCTION("""COMPUTED_VALUE"""),"")</f>
        <v/>
      </c>
      <c r="AA526" t="str">
        <f>IFERROR(__xludf.DUMMYFUNCTION("""COMPUTED_VALUE"""),"")</f>
        <v/>
      </c>
      <c r="AB526" t="str">
        <f>IFERROR(__xludf.DUMMYFUNCTION("""COMPUTED_VALUE"""),"")</f>
        <v/>
      </c>
      <c r="AC526" t="str">
        <f>IFERROR(__xludf.DUMMYFUNCTION("""COMPUTED_VALUE"""),"")</f>
        <v/>
      </c>
      <c r="AD526" t="str">
        <f>IFERROR(__xludf.DUMMYFUNCTION("""COMPUTED_VALUE"""),"")</f>
        <v/>
      </c>
      <c r="AE526" t="str">
        <f>IFERROR(__xludf.DUMMYFUNCTION("""COMPUTED_VALUE"""),"")</f>
        <v/>
      </c>
      <c r="AF526" t="str">
        <f>IFERROR(__xludf.DUMMYFUNCTION("""COMPUTED_VALUE"""),"")</f>
        <v/>
      </c>
      <c r="AG526" t="str">
        <f>IFERROR(__xludf.DUMMYFUNCTION("""COMPUTED_VALUE"""),"")</f>
        <v/>
      </c>
    </row>
    <row r="527">
      <c r="A527" t="str">
        <f>IFERROR(__xludf.DUMMYFUNCTION("""COMPUTED_VALUE"""),"")</f>
        <v/>
      </c>
      <c r="B527" t="str">
        <f>IFERROR(__xludf.DUMMYFUNCTION("""COMPUTED_VALUE"""),"")</f>
        <v/>
      </c>
      <c r="C527" t="str">
        <f>IFERROR(__xludf.DUMMYFUNCTION("""COMPUTED_VALUE"""),"")</f>
        <v/>
      </c>
      <c r="D527" t="str">
        <f>IFERROR(__xludf.DUMMYFUNCTION("""COMPUTED_VALUE"""),"")</f>
        <v/>
      </c>
      <c r="E527" t="str">
        <f>IFERROR(__xludf.DUMMYFUNCTION("""COMPUTED_VALUE"""),"")</f>
        <v/>
      </c>
      <c r="F527" t="str">
        <f>IFERROR(__xludf.DUMMYFUNCTION("""COMPUTED_VALUE"""),"")</f>
        <v/>
      </c>
      <c r="G527" t="str">
        <f>IFERROR(__xludf.DUMMYFUNCTION("""COMPUTED_VALUE"""),"")</f>
        <v/>
      </c>
      <c r="H527" t="str">
        <f>IFERROR(__xludf.DUMMYFUNCTION("""COMPUTED_VALUE"""),"")</f>
        <v/>
      </c>
      <c r="I527" t="str">
        <f>IFERROR(__xludf.DUMMYFUNCTION("""COMPUTED_VALUE"""),"")</f>
        <v/>
      </c>
      <c r="J527" t="str">
        <f>IFERROR(__xludf.DUMMYFUNCTION("""COMPUTED_VALUE"""),"")</f>
        <v/>
      </c>
      <c r="K527" t="str">
        <f>IFERROR(__xludf.DUMMYFUNCTION("""COMPUTED_VALUE"""),"")</f>
        <v/>
      </c>
      <c r="L527" s="61" t="str">
        <f>IFERROR(__xludf.DUMMYFUNCTION("""COMPUTED_VALUE"""),"")</f>
        <v/>
      </c>
      <c r="M527" s="61" t="str">
        <f>IFERROR(__xludf.DUMMYFUNCTION("""COMPUTED_VALUE"""),"")</f>
        <v/>
      </c>
      <c r="N527" t="str">
        <f>IFERROR(__xludf.DUMMYFUNCTION("""COMPUTED_VALUE"""),"")</f>
        <v/>
      </c>
      <c r="O527" t="str">
        <f>IFERROR(__xludf.DUMMYFUNCTION("""COMPUTED_VALUE"""),"")</f>
        <v/>
      </c>
      <c r="P527" t="str">
        <f>IFERROR(__xludf.DUMMYFUNCTION("""COMPUTED_VALUE"""),"")</f>
        <v/>
      </c>
      <c r="Q527" t="str">
        <f>IFERROR(__xludf.DUMMYFUNCTION("""COMPUTED_VALUE"""),"")</f>
        <v/>
      </c>
      <c r="R527" t="str">
        <f>IFERROR(__xludf.DUMMYFUNCTION("""COMPUTED_VALUE"""),"")</f>
        <v/>
      </c>
      <c r="S527" t="str">
        <f>IFERROR(__xludf.DUMMYFUNCTION("""COMPUTED_VALUE"""),"")</f>
        <v/>
      </c>
      <c r="T527" t="str">
        <f>IFERROR(__xludf.DUMMYFUNCTION("""COMPUTED_VALUE"""),"")</f>
        <v/>
      </c>
      <c r="U527" t="str">
        <f>IFERROR(__xludf.DUMMYFUNCTION("""COMPUTED_VALUE"""),"")</f>
        <v/>
      </c>
      <c r="V527" t="str">
        <f>IFERROR(__xludf.DUMMYFUNCTION("""COMPUTED_VALUE"""),"")</f>
        <v/>
      </c>
      <c r="W527" t="str">
        <f>IFERROR(__xludf.DUMMYFUNCTION("""COMPUTED_VALUE"""),"")</f>
        <v/>
      </c>
      <c r="X527" t="str">
        <f>IFERROR(__xludf.DUMMYFUNCTION("""COMPUTED_VALUE"""),"")</f>
        <v/>
      </c>
      <c r="Y527" t="str">
        <f>IFERROR(__xludf.DUMMYFUNCTION("""COMPUTED_VALUE"""),"")</f>
        <v/>
      </c>
      <c r="Z527" t="str">
        <f>IFERROR(__xludf.DUMMYFUNCTION("""COMPUTED_VALUE"""),"")</f>
        <v/>
      </c>
      <c r="AA527" t="str">
        <f>IFERROR(__xludf.DUMMYFUNCTION("""COMPUTED_VALUE"""),"")</f>
        <v/>
      </c>
      <c r="AB527" t="str">
        <f>IFERROR(__xludf.DUMMYFUNCTION("""COMPUTED_VALUE"""),"")</f>
        <v/>
      </c>
      <c r="AC527" t="str">
        <f>IFERROR(__xludf.DUMMYFUNCTION("""COMPUTED_VALUE"""),"")</f>
        <v/>
      </c>
      <c r="AD527" t="str">
        <f>IFERROR(__xludf.DUMMYFUNCTION("""COMPUTED_VALUE"""),"")</f>
        <v/>
      </c>
      <c r="AE527" t="str">
        <f>IFERROR(__xludf.DUMMYFUNCTION("""COMPUTED_VALUE"""),"")</f>
        <v/>
      </c>
      <c r="AF527" t="str">
        <f>IFERROR(__xludf.DUMMYFUNCTION("""COMPUTED_VALUE"""),"")</f>
        <v/>
      </c>
      <c r="AG527" t="str">
        <f>IFERROR(__xludf.DUMMYFUNCTION("""COMPUTED_VALUE"""),"")</f>
        <v/>
      </c>
    </row>
    <row r="528">
      <c r="A528" t="str">
        <f>IFERROR(__xludf.DUMMYFUNCTION("""COMPUTED_VALUE"""),"")</f>
        <v/>
      </c>
      <c r="B528" t="str">
        <f>IFERROR(__xludf.DUMMYFUNCTION("""COMPUTED_VALUE"""),"")</f>
        <v/>
      </c>
      <c r="C528" t="str">
        <f>IFERROR(__xludf.DUMMYFUNCTION("""COMPUTED_VALUE"""),"")</f>
        <v/>
      </c>
      <c r="D528" t="str">
        <f>IFERROR(__xludf.DUMMYFUNCTION("""COMPUTED_VALUE"""),"")</f>
        <v/>
      </c>
      <c r="E528" t="str">
        <f>IFERROR(__xludf.DUMMYFUNCTION("""COMPUTED_VALUE"""),"")</f>
        <v/>
      </c>
      <c r="F528" t="str">
        <f>IFERROR(__xludf.DUMMYFUNCTION("""COMPUTED_VALUE"""),"")</f>
        <v/>
      </c>
      <c r="G528" t="str">
        <f>IFERROR(__xludf.DUMMYFUNCTION("""COMPUTED_VALUE"""),"")</f>
        <v/>
      </c>
      <c r="H528" t="str">
        <f>IFERROR(__xludf.DUMMYFUNCTION("""COMPUTED_VALUE"""),"")</f>
        <v/>
      </c>
      <c r="I528" t="str">
        <f>IFERROR(__xludf.DUMMYFUNCTION("""COMPUTED_VALUE"""),"")</f>
        <v/>
      </c>
      <c r="J528" t="str">
        <f>IFERROR(__xludf.DUMMYFUNCTION("""COMPUTED_VALUE"""),"")</f>
        <v/>
      </c>
      <c r="K528" t="str">
        <f>IFERROR(__xludf.DUMMYFUNCTION("""COMPUTED_VALUE"""),"")</f>
        <v/>
      </c>
      <c r="L528" s="61" t="str">
        <f>IFERROR(__xludf.DUMMYFUNCTION("""COMPUTED_VALUE"""),"")</f>
        <v/>
      </c>
      <c r="M528" s="61" t="str">
        <f>IFERROR(__xludf.DUMMYFUNCTION("""COMPUTED_VALUE"""),"")</f>
        <v/>
      </c>
      <c r="N528" t="str">
        <f>IFERROR(__xludf.DUMMYFUNCTION("""COMPUTED_VALUE"""),"")</f>
        <v/>
      </c>
      <c r="O528" t="str">
        <f>IFERROR(__xludf.DUMMYFUNCTION("""COMPUTED_VALUE"""),"")</f>
        <v/>
      </c>
      <c r="P528" t="str">
        <f>IFERROR(__xludf.DUMMYFUNCTION("""COMPUTED_VALUE"""),"")</f>
        <v/>
      </c>
      <c r="Q528" t="str">
        <f>IFERROR(__xludf.DUMMYFUNCTION("""COMPUTED_VALUE"""),"")</f>
        <v/>
      </c>
      <c r="R528" t="str">
        <f>IFERROR(__xludf.DUMMYFUNCTION("""COMPUTED_VALUE"""),"")</f>
        <v/>
      </c>
      <c r="S528" t="str">
        <f>IFERROR(__xludf.DUMMYFUNCTION("""COMPUTED_VALUE"""),"")</f>
        <v/>
      </c>
      <c r="T528" t="str">
        <f>IFERROR(__xludf.DUMMYFUNCTION("""COMPUTED_VALUE"""),"")</f>
        <v/>
      </c>
      <c r="U528" t="str">
        <f>IFERROR(__xludf.DUMMYFUNCTION("""COMPUTED_VALUE"""),"")</f>
        <v/>
      </c>
      <c r="V528" t="str">
        <f>IFERROR(__xludf.DUMMYFUNCTION("""COMPUTED_VALUE"""),"")</f>
        <v/>
      </c>
      <c r="W528" t="str">
        <f>IFERROR(__xludf.DUMMYFUNCTION("""COMPUTED_VALUE"""),"")</f>
        <v/>
      </c>
      <c r="X528" t="str">
        <f>IFERROR(__xludf.DUMMYFUNCTION("""COMPUTED_VALUE"""),"")</f>
        <v/>
      </c>
      <c r="Y528" t="str">
        <f>IFERROR(__xludf.DUMMYFUNCTION("""COMPUTED_VALUE"""),"")</f>
        <v/>
      </c>
      <c r="Z528" t="str">
        <f>IFERROR(__xludf.DUMMYFUNCTION("""COMPUTED_VALUE"""),"")</f>
        <v/>
      </c>
      <c r="AA528" t="str">
        <f>IFERROR(__xludf.DUMMYFUNCTION("""COMPUTED_VALUE"""),"")</f>
        <v/>
      </c>
      <c r="AB528" t="str">
        <f>IFERROR(__xludf.DUMMYFUNCTION("""COMPUTED_VALUE"""),"")</f>
        <v/>
      </c>
      <c r="AC528" t="str">
        <f>IFERROR(__xludf.DUMMYFUNCTION("""COMPUTED_VALUE"""),"")</f>
        <v/>
      </c>
      <c r="AD528" t="str">
        <f>IFERROR(__xludf.DUMMYFUNCTION("""COMPUTED_VALUE"""),"")</f>
        <v/>
      </c>
      <c r="AE528" t="str">
        <f>IFERROR(__xludf.DUMMYFUNCTION("""COMPUTED_VALUE"""),"")</f>
        <v/>
      </c>
      <c r="AF528" t="str">
        <f>IFERROR(__xludf.DUMMYFUNCTION("""COMPUTED_VALUE"""),"")</f>
        <v/>
      </c>
      <c r="AG528" t="str">
        <f>IFERROR(__xludf.DUMMYFUNCTION("""COMPUTED_VALUE"""),"")</f>
        <v/>
      </c>
    </row>
    <row r="529">
      <c r="A529" t="str">
        <f>IFERROR(__xludf.DUMMYFUNCTION("""COMPUTED_VALUE"""),"")</f>
        <v/>
      </c>
      <c r="B529" t="str">
        <f>IFERROR(__xludf.DUMMYFUNCTION("""COMPUTED_VALUE"""),"")</f>
        <v/>
      </c>
      <c r="C529" t="str">
        <f>IFERROR(__xludf.DUMMYFUNCTION("""COMPUTED_VALUE"""),"")</f>
        <v/>
      </c>
      <c r="D529" t="str">
        <f>IFERROR(__xludf.DUMMYFUNCTION("""COMPUTED_VALUE"""),"")</f>
        <v/>
      </c>
      <c r="E529" t="str">
        <f>IFERROR(__xludf.DUMMYFUNCTION("""COMPUTED_VALUE"""),"")</f>
        <v/>
      </c>
      <c r="F529" t="str">
        <f>IFERROR(__xludf.DUMMYFUNCTION("""COMPUTED_VALUE"""),"")</f>
        <v/>
      </c>
      <c r="G529" t="str">
        <f>IFERROR(__xludf.DUMMYFUNCTION("""COMPUTED_VALUE"""),"")</f>
        <v/>
      </c>
      <c r="H529" t="str">
        <f>IFERROR(__xludf.DUMMYFUNCTION("""COMPUTED_VALUE"""),"")</f>
        <v/>
      </c>
      <c r="I529" t="str">
        <f>IFERROR(__xludf.DUMMYFUNCTION("""COMPUTED_VALUE"""),"")</f>
        <v/>
      </c>
      <c r="J529" t="str">
        <f>IFERROR(__xludf.DUMMYFUNCTION("""COMPUTED_VALUE"""),"")</f>
        <v/>
      </c>
      <c r="K529" t="str">
        <f>IFERROR(__xludf.DUMMYFUNCTION("""COMPUTED_VALUE"""),"")</f>
        <v/>
      </c>
      <c r="L529" s="61" t="str">
        <f>IFERROR(__xludf.DUMMYFUNCTION("""COMPUTED_VALUE"""),"")</f>
        <v/>
      </c>
      <c r="M529" s="61" t="str">
        <f>IFERROR(__xludf.DUMMYFUNCTION("""COMPUTED_VALUE"""),"")</f>
        <v/>
      </c>
      <c r="N529" t="str">
        <f>IFERROR(__xludf.DUMMYFUNCTION("""COMPUTED_VALUE"""),"")</f>
        <v/>
      </c>
      <c r="O529" t="str">
        <f>IFERROR(__xludf.DUMMYFUNCTION("""COMPUTED_VALUE"""),"")</f>
        <v/>
      </c>
      <c r="P529" t="str">
        <f>IFERROR(__xludf.DUMMYFUNCTION("""COMPUTED_VALUE"""),"")</f>
        <v/>
      </c>
      <c r="Q529" t="str">
        <f>IFERROR(__xludf.DUMMYFUNCTION("""COMPUTED_VALUE"""),"")</f>
        <v/>
      </c>
      <c r="R529" t="str">
        <f>IFERROR(__xludf.DUMMYFUNCTION("""COMPUTED_VALUE"""),"")</f>
        <v/>
      </c>
      <c r="S529" t="str">
        <f>IFERROR(__xludf.DUMMYFUNCTION("""COMPUTED_VALUE"""),"")</f>
        <v/>
      </c>
      <c r="T529" t="str">
        <f>IFERROR(__xludf.DUMMYFUNCTION("""COMPUTED_VALUE"""),"")</f>
        <v/>
      </c>
      <c r="U529" t="str">
        <f>IFERROR(__xludf.DUMMYFUNCTION("""COMPUTED_VALUE"""),"")</f>
        <v/>
      </c>
      <c r="V529" t="str">
        <f>IFERROR(__xludf.DUMMYFUNCTION("""COMPUTED_VALUE"""),"")</f>
        <v/>
      </c>
      <c r="W529" t="str">
        <f>IFERROR(__xludf.DUMMYFUNCTION("""COMPUTED_VALUE"""),"")</f>
        <v/>
      </c>
      <c r="X529" t="str">
        <f>IFERROR(__xludf.DUMMYFUNCTION("""COMPUTED_VALUE"""),"")</f>
        <v/>
      </c>
      <c r="Y529" t="str">
        <f>IFERROR(__xludf.DUMMYFUNCTION("""COMPUTED_VALUE"""),"")</f>
        <v/>
      </c>
      <c r="Z529" t="str">
        <f>IFERROR(__xludf.DUMMYFUNCTION("""COMPUTED_VALUE"""),"")</f>
        <v/>
      </c>
      <c r="AA529" t="str">
        <f>IFERROR(__xludf.DUMMYFUNCTION("""COMPUTED_VALUE"""),"")</f>
        <v/>
      </c>
      <c r="AB529" t="str">
        <f>IFERROR(__xludf.DUMMYFUNCTION("""COMPUTED_VALUE"""),"")</f>
        <v/>
      </c>
      <c r="AC529" t="str">
        <f>IFERROR(__xludf.DUMMYFUNCTION("""COMPUTED_VALUE"""),"")</f>
        <v/>
      </c>
      <c r="AD529" t="str">
        <f>IFERROR(__xludf.DUMMYFUNCTION("""COMPUTED_VALUE"""),"")</f>
        <v/>
      </c>
      <c r="AE529" t="str">
        <f>IFERROR(__xludf.DUMMYFUNCTION("""COMPUTED_VALUE"""),"")</f>
        <v/>
      </c>
      <c r="AF529" t="str">
        <f>IFERROR(__xludf.DUMMYFUNCTION("""COMPUTED_VALUE"""),"")</f>
        <v/>
      </c>
      <c r="AG529" t="str">
        <f>IFERROR(__xludf.DUMMYFUNCTION("""COMPUTED_VALUE"""),"")</f>
        <v/>
      </c>
    </row>
    <row r="530">
      <c r="A530" t="str">
        <f>IFERROR(__xludf.DUMMYFUNCTION("""COMPUTED_VALUE"""),"")</f>
        <v/>
      </c>
      <c r="B530" t="str">
        <f>IFERROR(__xludf.DUMMYFUNCTION("""COMPUTED_VALUE"""),"")</f>
        <v/>
      </c>
      <c r="C530" t="str">
        <f>IFERROR(__xludf.DUMMYFUNCTION("""COMPUTED_VALUE"""),"")</f>
        <v/>
      </c>
      <c r="D530" t="str">
        <f>IFERROR(__xludf.DUMMYFUNCTION("""COMPUTED_VALUE"""),"")</f>
        <v/>
      </c>
      <c r="E530" t="str">
        <f>IFERROR(__xludf.DUMMYFUNCTION("""COMPUTED_VALUE"""),"")</f>
        <v/>
      </c>
      <c r="F530" t="str">
        <f>IFERROR(__xludf.DUMMYFUNCTION("""COMPUTED_VALUE"""),"")</f>
        <v/>
      </c>
      <c r="G530" t="str">
        <f>IFERROR(__xludf.DUMMYFUNCTION("""COMPUTED_VALUE"""),"")</f>
        <v/>
      </c>
      <c r="H530" t="str">
        <f>IFERROR(__xludf.DUMMYFUNCTION("""COMPUTED_VALUE"""),"")</f>
        <v/>
      </c>
      <c r="I530" t="str">
        <f>IFERROR(__xludf.DUMMYFUNCTION("""COMPUTED_VALUE"""),"")</f>
        <v/>
      </c>
      <c r="J530" t="str">
        <f>IFERROR(__xludf.DUMMYFUNCTION("""COMPUTED_VALUE"""),"")</f>
        <v/>
      </c>
      <c r="K530" t="str">
        <f>IFERROR(__xludf.DUMMYFUNCTION("""COMPUTED_VALUE"""),"")</f>
        <v/>
      </c>
      <c r="L530" s="61" t="str">
        <f>IFERROR(__xludf.DUMMYFUNCTION("""COMPUTED_VALUE"""),"")</f>
        <v/>
      </c>
      <c r="M530" s="61" t="str">
        <f>IFERROR(__xludf.DUMMYFUNCTION("""COMPUTED_VALUE"""),"")</f>
        <v/>
      </c>
      <c r="N530" t="str">
        <f>IFERROR(__xludf.DUMMYFUNCTION("""COMPUTED_VALUE"""),"")</f>
        <v/>
      </c>
      <c r="O530" t="str">
        <f>IFERROR(__xludf.DUMMYFUNCTION("""COMPUTED_VALUE"""),"")</f>
        <v/>
      </c>
      <c r="P530" t="str">
        <f>IFERROR(__xludf.DUMMYFUNCTION("""COMPUTED_VALUE"""),"")</f>
        <v/>
      </c>
      <c r="Q530" t="str">
        <f>IFERROR(__xludf.DUMMYFUNCTION("""COMPUTED_VALUE"""),"")</f>
        <v/>
      </c>
      <c r="R530" t="str">
        <f>IFERROR(__xludf.DUMMYFUNCTION("""COMPUTED_VALUE"""),"")</f>
        <v/>
      </c>
      <c r="S530" t="str">
        <f>IFERROR(__xludf.DUMMYFUNCTION("""COMPUTED_VALUE"""),"")</f>
        <v/>
      </c>
      <c r="T530" t="str">
        <f>IFERROR(__xludf.DUMMYFUNCTION("""COMPUTED_VALUE"""),"")</f>
        <v/>
      </c>
      <c r="U530" t="str">
        <f>IFERROR(__xludf.DUMMYFUNCTION("""COMPUTED_VALUE"""),"")</f>
        <v/>
      </c>
      <c r="V530" t="str">
        <f>IFERROR(__xludf.DUMMYFUNCTION("""COMPUTED_VALUE"""),"")</f>
        <v/>
      </c>
      <c r="W530" t="str">
        <f>IFERROR(__xludf.DUMMYFUNCTION("""COMPUTED_VALUE"""),"")</f>
        <v/>
      </c>
      <c r="X530" t="str">
        <f>IFERROR(__xludf.DUMMYFUNCTION("""COMPUTED_VALUE"""),"")</f>
        <v/>
      </c>
      <c r="Y530" t="str">
        <f>IFERROR(__xludf.DUMMYFUNCTION("""COMPUTED_VALUE"""),"")</f>
        <v/>
      </c>
      <c r="Z530" t="str">
        <f>IFERROR(__xludf.DUMMYFUNCTION("""COMPUTED_VALUE"""),"")</f>
        <v/>
      </c>
      <c r="AA530" t="str">
        <f>IFERROR(__xludf.DUMMYFUNCTION("""COMPUTED_VALUE"""),"")</f>
        <v/>
      </c>
      <c r="AB530" t="str">
        <f>IFERROR(__xludf.DUMMYFUNCTION("""COMPUTED_VALUE"""),"")</f>
        <v/>
      </c>
      <c r="AC530" t="str">
        <f>IFERROR(__xludf.DUMMYFUNCTION("""COMPUTED_VALUE"""),"")</f>
        <v/>
      </c>
      <c r="AD530" t="str">
        <f>IFERROR(__xludf.DUMMYFUNCTION("""COMPUTED_VALUE"""),"")</f>
        <v/>
      </c>
      <c r="AE530" t="str">
        <f>IFERROR(__xludf.DUMMYFUNCTION("""COMPUTED_VALUE"""),"")</f>
        <v/>
      </c>
      <c r="AF530" t="str">
        <f>IFERROR(__xludf.DUMMYFUNCTION("""COMPUTED_VALUE"""),"")</f>
        <v/>
      </c>
      <c r="AG530" t="str">
        <f>IFERROR(__xludf.DUMMYFUNCTION("""COMPUTED_VALUE"""),"")</f>
        <v/>
      </c>
    </row>
    <row r="531">
      <c r="A531" t="str">
        <f>IFERROR(__xludf.DUMMYFUNCTION("""COMPUTED_VALUE"""),"")</f>
        <v/>
      </c>
      <c r="B531" t="str">
        <f>IFERROR(__xludf.DUMMYFUNCTION("""COMPUTED_VALUE"""),"")</f>
        <v/>
      </c>
      <c r="C531" t="str">
        <f>IFERROR(__xludf.DUMMYFUNCTION("""COMPUTED_VALUE"""),"")</f>
        <v/>
      </c>
      <c r="D531" t="str">
        <f>IFERROR(__xludf.DUMMYFUNCTION("""COMPUTED_VALUE"""),"")</f>
        <v/>
      </c>
      <c r="E531" t="str">
        <f>IFERROR(__xludf.DUMMYFUNCTION("""COMPUTED_VALUE"""),"")</f>
        <v/>
      </c>
      <c r="F531" t="str">
        <f>IFERROR(__xludf.DUMMYFUNCTION("""COMPUTED_VALUE"""),"")</f>
        <v/>
      </c>
      <c r="G531" t="str">
        <f>IFERROR(__xludf.DUMMYFUNCTION("""COMPUTED_VALUE"""),"")</f>
        <v/>
      </c>
      <c r="H531" t="str">
        <f>IFERROR(__xludf.DUMMYFUNCTION("""COMPUTED_VALUE"""),"")</f>
        <v/>
      </c>
      <c r="I531" t="str">
        <f>IFERROR(__xludf.DUMMYFUNCTION("""COMPUTED_VALUE"""),"")</f>
        <v/>
      </c>
      <c r="J531" t="str">
        <f>IFERROR(__xludf.DUMMYFUNCTION("""COMPUTED_VALUE"""),"")</f>
        <v/>
      </c>
      <c r="K531" t="str">
        <f>IFERROR(__xludf.DUMMYFUNCTION("""COMPUTED_VALUE"""),"")</f>
        <v/>
      </c>
      <c r="L531" s="61" t="str">
        <f>IFERROR(__xludf.DUMMYFUNCTION("""COMPUTED_VALUE"""),"")</f>
        <v/>
      </c>
      <c r="M531" s="61" t="str">
        <f>IFERROR(__xludf.DUMMYFUNCTION("""COMPUTED_VALUE"""),"")</f>
        <v/>
      </c>
      <c r="N531" t="str">
        <f>IFERROR(__xludf.DUMMYFUNCTION("""COMPUTED_VALUE"""),"")</f>
        <v/>
      </c>
      <c r="O531" t="str">
        <f>IFERROR(__xludf.DUMMYFUNCTION("""COMPUTED_VALUE"""),"")</f>
        <v/>
      </c>
      <c r="P531" t="str">
        <f>IFERROR(__xludf.DUMMYFUNCTION("""COMPUTED_VALUE"""),"")</f>
        <v/>
      </c>
      <c r="Q531" t="str">
        <f>IFERROR(__xludf.DUMMYFUNCTION("""COMPUTED_VALUE"""),"")</f>
        <v/>
      </c>
      <c r="R531" t="str">
        <f>IFERROR(__xludf.DUMMYFUNCTION("""COMPUTED_VALUE"""),"")</f>
        <v/>
      </c>
      <c r="S531" t="str">
        <f>IFERROR(__xludf.DUMMYFUNCTION("""COMPUTED_VALUE"""),"")</f>
        <v/>
      </c>
      <c r="T531" t="str">
        <f>IFERROR(__xludf.DUMMYFUNCTION("""COMPUTED_VALUE"""),"")</f>
        <v/>
      </c>
      <c r="U531" t="str">
        <f>IFERROR(__xludf.DUMMYFUNCTION("""COMPUTED_VALUE"""),"")</f>
        <v/>
      </c>
      <c r="V531" t="str">
        <f>IFERROR(__xludf.DUMMYFUNCTION("""COMPUTED_VALUE"""),"")</f>
        <v/>
      </c>
      <c r="W531" t="str">
        <f>IFERROR(__xludf.DUMMYFUNCTION("""COMPUTED_VALUE"""),"")</f>
        <v/>
      </c>
      <c r="X531" t="str">
        <f>IFERROR(__xludf.DUMMYFUNCTION("""COMPUTED_VALUE"""),"")</f>
        <v/>
      </c>
      <c r="Y531" t="str">
        <f>IFERROR(__xludf.DUMMYFUNCTION("""COMPUTED_VALUE"""),"")</f>
        <v/>
      </c>
      <c r="Z531" t="str">
        <f>IFERROR(__xludf.DUMMYFUNCTION("""COMPUTED_VALUE"""),"")</f>
        <v/>
      </c>
      <c r="AA531" t="str">
        <f>IFERROR(__xludf.DUMMYFUNCTION("""COMPUTED_VALUE"""),"")</f>
        <v/>
      </c>
      <c r="AB531" t="str">
        <f>IFERROR(__xludf.DUMMYFUNCTION("""COMPUTED_VALUE"""),"")</f>
        <v/>
      </c>
      <c r="AC531" t="str">
        <f>IFERROR(__xludf.DUMMYFUNCTION("""COMPUTED_VALUE"""),"")</f>
        <v/>
      </c>
      <c r="AD531" t="str">
        <f>IFERROR(__xludf.DUMMYFUNCTION("""COMPUTED_VALUE"""),"")</f>
        <v/>
      </c>
      <c r="AE531" t="str">
        <f>IFERROR(__xludf.DUMMYFUNCTION("""COMPUTED_VALUE"""),"")</f>
        <v/>
      </c>
      <c r="AF531" t="str">
        <f>IFERROR(__xludf.DUMMYFUNCTION("""COMPUTED_VALUE"""),"")</f>
        <v/>
      </c>
      <c r="AG531" t="str">
        <f>IFERROR(__xludf.DUMMYFUNCTION("""COMPUTED_VALUE"""),"")</f>
        <v/>
      </c>
    </row>
    <row r="532">
      <c r="A532" t="str">
        <f>IFERROR(__xludf.DUMMYFUNCTION("""COMPUTED_VALUE"""),"")</f>
        <v/>
      </c>
      <c r="B532" t="str">
        <f>IFERROR(__xludf.DUMMYFUNCTION("""COMPUTED_VALUE"""),"")</f>
        <v/>
      </c>
      <c r="C532" t="str">
        <f>IFERROR(__xludf.DUMMYFUNCTION("""COMPUTED_VALUE"""),"")</f>
        <v/>
      </c>
      <c r="D532" t="str">
        <f>IFERROR(__xludf.DUMMYFUNCTION("""COMPUTED_VALUE"""),"")</f>
        <v/>
      </c>
      <c r="E532" t="str">
        <f>IFERROR(__xludf.DUMMYFUNCTION("""COMPUTED_VALUE"""),"")</f>
        <v/>
      </c>
      <c r="F532" t="str">
        <f>IFERROR(__xludf.DUMMYFUNCTION("""COMPUTED_VALUE"""),"")</f>
        <v/>
      </c>
      <c r="G532" t="str">
        <f>IFERROR(__xludf.DUMMYFUNCTION("""COMPUTED_VALUE"""),"")</f>
        <v/>
      </c>
      <c r="H532" t="str">
        <f>IFERROR(__xludf.DUMMYFUNCTION("""COMPUTED_VALUE"""),"")</f>
        <v/>
      </c>
      <c r="I532" t="str">
        <f>IFERROR(__xludf.DUMMYFUNCTION("""COMPUTED_VALUE"""),"")</f>
        <v/>
      </c>
      <c r="J532" t="str">
        <f>IFERROR(__xludf.DUMMYFUNCTION("""COMPUTED_VALUE"""),"")</f>
        <v/>
      </c>
      <c r="K532" t="str">
        <f>IFERROR(__xludf.DUMMYFUNCTION("""COMPUTED_VALUE"""),"")</f>
        <v/>
      </c>
      <c r="L532" s="61" t="str">
        <f>IFERROR(__xludf.DUMMYFUNCTION("""COMPUTED_VALUE"""),"")</f>
        <v/>
      </c>
      <c r="M532" s="61" t="str">
        <f>IFERROR(__xludf.DUMMYFUNCTION("""COMPUTED_VALUE"""),"")</f>
        <v/>
      </c>
      <c r="N532" t="str">
        <f>IFERROR(__xludf.DUMMYFUNCTION("""COMPUTED_VALUE"""),"")</f>
        <v/>
      </c>
      <c r="O532" t="str">
        <f>IFERROR(__xludf.DUMMYFUNCTION("""COMPUTED_VALUE"""),"")</f>
        <v/>
      </c>
      <c r="P532" t="str">
        <f>IFERROR(__xludf.DUMMYFUNCTION("""COMPUTED_VALUE"""),"")</f>
        <v/>
      </c>
      <c r="Q532" t="str">
        <f>IFERROR(__xludf.DUMMYFUNCTION("""COMPUTED_VALUE"""),"")</f>
        <v/>
      </c>
      <c r="R532" t="str">
        <f>IFERROR(__xludf.DUMMYFUNCTION("""COMPUTED_VALUE"""),"")</f>
        <v/>
      </c>
      <c r="S532" t="str">
        <f>IFERROR(__xludf.DUMMYFUNCTION("""COMPUTED_VALUE"""),"")</f>
        <v/>
      </c>
      <c r="T532" t="str">
        <f>IFERROR(__xludf.DUMMYFUNCTION("""COMPUTED_VALUE"""),"")</f>
        <v/>
      </c>
      <c r="U532" t="str">
        <f>IFERROR(__xludf.DUMMYFUNCTION("""COMPUTED_VALUE"""),"")</f>
        <v/>
      </c>
      <c r="V532" t="str">
        <f>IFERROR(__xludf.DUMMYFUNCTION("""COMPUTED_VALUE"""),"")</f>
        <v/>
      </c>
      <c r="W532" t="str">
        <f>IFERROR(__xludf.DUMMYFUNCTION("""COMPUTED_VALUE"""),"")</f>
        <v/>
      </c>
      <c r="X532" t="str">
        <f>IFERROR(__xludf.DUMMYFUNCTION("""COMPUTED_VALUE"""),"")</f>
        <v/>
      </c>
      <c r="Y532" t="str">
        <f>IFERROR(__xludf.DUMMYFUNCTION("""COMPUTED_VALUE"""),"")</f>
        <v/>
      </c>
      <c r="Z532" t="str">
        <f>IFERROR(__xludf.DUMMYFUNCTION("""COMPUTED_VALUE"""),"")</f>
        <v/>
      </c>
      <c r="AA532" t="str">
        <f>IFERROR(__xludf.DUMMYFUNCTION("""COMPUTED_VALUE"""),"")</f>
        <v/>
      </c>
      <c r="AB532" t="str">
        <f>IFERROR(__xludf.DUMMYFUNCTION("""COMPUTED_VALUE"""),"")</f>
        <v/>
      </c>
      <c r="AC532" t="str">
        <f>IFERROR(__xludf.DUMMYFUNCTION("""COMPUTED_VALUE"""),"")</f>
        <v/>
      </c>
      <c r="AD532" t="str">
        <f>IFERROR(__xludf.DUMMYFUNCTION("""COMPUTED_VALUE"""),"")</f>
        <v/>
      </c>
      <c r="AE532" t="str">
        <f>IFERROR(__xludf.DUMMYFUNCTION("""COMPUTED_VALUE"""),"")</f>
        <v/>
      </c>
      <c r="AF532" t="str">
        <f>IFERROR(__xludf.DUMMYFUNCTION("""COMPUTED_VALUE"""),"")</f>
        <v/>
      </c>
      <c r="AG532" t="str">
        <f>IFERROR(__xludf.DUMMYFUNCTION("""COMPUTED_VALUE"""),"")</f>
        <v/>
      </c>
    </row>
    <row r="533">
      <c r="A533" t="str">
        <f>IFERROR(__xludf.DUMMYFUNCTION("""COMPUTED_VALUE"""),"")</f>
        <v/>
      </c>
      <c r="B533" t="str">
        <f>IFERROR(__xludf.DUMMYFUNCTION("""COMPUTED_VALUE"""),"")</f>
        <v/>
      </c>
      <c r="C533" t="str">
        <f>IFERROR(__xludf.DUMMYFUNCTION("""COMPUTED_VALUE"""),"")</f>
        <v/>
      </c>
      <c r="D533" t="str">
        <f>IFERROR(__xludf.DUMMYFUNCTION("""COMPUTED_VALUE"""),"")</f>
        <v/>
      </c>
      <c r="E533" t="str">
        <f>IFERROR(__xludf.DUMMYFUNCTION("""COMPUTED_VALUE"""),"")</f>
        <v/>
      </c>
      <c r="F533" t="str">
        <f>IFERROR(__xludf.DUMMYFUNCTION("""COMPUTED_VALUE"""),"")</f>
        <v/>
      </c>
      <c r="G533" t="str">
        <f>IFERROR(__xludf.DUMMYFUNCTION("""COMPUTED_VALUE"""),"")</f>
        <v/>
      </c>
      <c r="H533" t="str">
        <f>IFERROR(__xludf.DUMMYFUNCTION("""COMPUTED_VALUE"""),"")</f>
        <v/>
      </c>
      <c r="I533" t="str">
        <f>IFERROR(__xludf.DUMMYFUNCTION("""COMPUTED_VALUE"""),"")</f>
        <v/>
      </c>
      <c r="J533" t="str">
        <f>IFERROR(__xludf.DUMMYFUNCTION("""COMPUTED_VALUE"""),"")</f>
        <v/>
      </c>
      <c r="K533" t="str">
        <f>IFERROR(__xludf.DUMMYFUNCTION("""COMPUTED_VALUE"""),"")</f>
        <v/>
      </c>
      <c r="L533" s="61" t="str">
        <f>IFERROR(__xludf.DUMMYFUNCTION("""COMPUTED_VALUE"""),"")</f>
        <v/>
      </c>
      <c r="M533" s="61" t="str">
        <f>IFERROR(__xludf.DUMMYFUNCTION("""COMPUTED_VALUE"""),"")</f>
        <v/>
      </c>
      <c r="N533" t="str">
        <f>IFERROR(__xludf.DUMMYFUNCTION("""COMPUTED_VALUE"""),"")</f>
        <v/>
      </c>
      <c r="O533" t="str">
        <f>IFERROR(__xludf.DUMMYFUNCTION("""COMPUTED_VALUE"""),"")</f>
        <v/>
      </c>
      <c r="P533" t="str">
        <f>IFERROR(__xludf.DUMMYFUNCTION("""COMPUTED_VALUE"""),"")</f>
        <v/>
      </c>
      <c r="Q533" t="str">
        <f>IFERROR(__xludf.DUMMYFUNCTION("""COMPUTED_VALUE"""),"")</f>
        <v/>
      </c>
      <c r="R533" t="str">
        <f>IFERROR(__xludf.DUMMYFUNCTION("""COMPUTED_VALUE"""),"")</f>
        <v/>
      </c>
      <c r="S533" t="str">
        <f>IFERROR(__xludf.DUMMYFUNCTION("""COMPUTED_VALUE"""),"")</f>
        <v/>
      </c>
      <c r="T533" t="str">
        <f>IFERROR(__xludf.DUMMYFUNCTION("""COMPUTED_VALUE"""),"")</f>
        <v/>
      </c>
      <c r="U533" t="str">
        <f>IFERROR(__xludf.DUMMYFUNCTION("""COMPUTED_VALUE"""),"")</f>
        <v/>
      </c>
      <c r="V533" t="str">
        <f>IFERROR(__xludf.DUMMYFUNCTION("""COMPUTED_VALUE"""),"")</f>
        <v/>
      </c>
      <c r="W533" t="str">
        <f>IFERROR(__xludf.DUMMYFUNCTION("""COMPUTED_VALUE"""),"")</f>
        <v/>
      </c>
      <c r="X533" t="str">
        <f>IFERROR(__xludf.DUMMYFUNCTION("""COMPUTED_VALUE"""),"")</f>
        <v/>
      </c>
      <c r="Y533" t="str">
        <f>IFERROR(__xludf.DUMMYFUNCTION("""COMPUTED_VALUE"""),"")</f>
        <v/>
      </c>
      <c r="Z533" t="str">
        <f>IFERROR(__xludf.DUMMYFUNCTION("""COMPUTED_VALUE"""),"")</f>
        <v/>
      </c>
      <c r="AA533" t="str">
        <f>IFERROR(__xludf.DUMMYFUNCTION("""COMPUTED_VALUE"""),"")</f>
        <v/>
      </c>
      <c r="AB533" t="str">
        <f>IFERROR(__xludf.DUMMYFUNCTION("""COMPUTED_VALUE"""),"")</f>
        <v/>
      </c>
      <c r="AC533" t="str">
        <f>IFERROR(__xludf.DUMMYFUNCTION("""COMPUTED_VALUE"""),"")</f>
        <v/>
      </c>
      <c r="AD533" t="str">
        <f>IFERROR(__xludf.DUMMYFUNCTION("""COMPUTED_VALUE"""),"")</f>
        <v/>
      </c>
      <c r="AE533" t="str">
        <f>IFERROR(__xludf.DUMMYFUNCTION("""COMPUTED_VALUE"""),"")</f>
        <v/>
      </c>
      <c r="AF533" t="str">
        <f>IFERROR(__xludf.DUMMYFUNCTION("""COMPUTED_VALUE"""),"")</f>
        <v/>
      </c>
      <c r="AG533" t="str">
        <f>IFERROR(__xludf.DUMMYFUNCTION("""COMPUTED_VALUE"""),"")</f>
        <v/>
      </c>
    </row>
    <row r="534">
      <c r="A534" t="str">
        <f>IFERROR(__xludf.DUMMYFUNCTION("""COMPUTED_VALUE"""),"")</f>
        <v/>
      </c>
      <c r="B534" t="str">
        <f>IFERROR(__xludf.DUMMYFUNCTION("""COMPUTED_VALUE"""),"")</f>
        <v/>
      </c>
      <c r="C534" t="str">
        <f>IFERROR(__xludf.DUMMYFUNCTION("""COMPUTED_VALUE"""),"")</f>
        <v/>
      </c>
      <c r="D534" t="str">
        <f>IFERROR(__xludf.DUMMYFUNCTION("""COMPUTED_VALUE"""),"")</f>
        <v/>
      </c>
      <c r="E534" t="str">
        <f>IFERROR(__xludf.DUMMYFUNCTION("""COMPUTED_VALUE"""),"")</f>
        <v/>
      </c>
      <c r="F534" t="str">
        <f>IFERROR(__xludf.DUMMYFUNCTION("""COMPUTED_VALUE"""),"")</f>
        <v/>
      </c>
      <c r="G534" t="str">
        <f>IFERROR(__xludf.DUMMYFUNCTION("""COMPUTED_VALUE"""),"")</f>
        <v/>
      </c>
      <c r="H534" t="str">
        <f>IFERROR(__xludf.DUMMYFUNCTION("""COMPUTED_VALUE"""),"")</f>
        <v/>
      </c>
      <c r="I534" t="str">
        <f>IFERROR(__xludf.DUMMYFUNCTION("""COMPUTED_VALUE"""),"")</f>
        <v/>
      </c>
      <c r="J534" t="str">
        <f>IFERROR(__xludf.DUMMYFUNCTION("""COMPUTED_VALUE"""),"")</f>
        <v/>
      </c>
      <c r="K534" t="str">
        <f>IFERROR(__xludf.DUMMYFUNCTION("""COMPUTED_VALUE"""),"")</f>
        <v/>
      </c>
      <c r="L534" s="61" t="str">
        <f>IFERROR(__xludf.DUMMYFUNCTION("""COMPUTED_VALUE"""),"")</f>
        <v/>
      </c>
      <c r="M534" s="61" t="str">
        <f>IFERROR(__xludf.DUMMYFUNCTION("""COMPUTED_VALUE"""),"")</f>
        <v/>
      </c>
      <c r="N534" t="str">
        <f>IFERROR(__xludf.DUMMYFUNCTION("""COMPUTED_VALUE"""),"")</f>
        <v/>
      </c>
      <c r="O534" t="str">
        <f>IFERROR(__xludf.DUMMYFUNCTION("""COMPUTED_VALUE"""),"")</f>
        <v/>
      </c>
      <c r="P534" t="str">
        <f>IFERROR(__xludf.DUMMYFUNCTION("""COMPUTED_VALUE"""),"")</f>
        <v/>
      </c>
      <c r="Q534" t="str">
        <f>IFERROR(__xludf.DUMMYFUNCTION("""COMPUTED_VALUE"""),"")</f>
        <v/>
      </c>
      <c r="R534" t="str">
        <f>IFERROR(__xludf.DUMMYFUNCTION("""COMPUTED_VALUE"""),"")</f>
        <v/>
      </c>
      <c r="S534" t="str">
        <f>IFERROR(__xludf.DUMMYFUNCTION("""COMPUTED_VALUE"""),"")</f>
        <v/>
      </c>
      <c r="T534" t="str">
        <f>IFERROR(__xludf.DUMMYFUNCTION("""COMPUTED_VALUE"""),"")</f>
        <v/>
      </c>
      <c r="U534" t="str">
        <f>IFERROR(__xludf.DUMMYFUNCTION("""COMPUTED_VALUE"""),"")</f>
        <v/>
      </c>
      <c r="V534" t="str">
        <f>IFERROR(__xludf.DUMMYFUNCTION("""COMPUTED_VALUE"""),"")</f>
        <v/>
      </c>
      <c r="W534" t="str">
        <f>IFERROR(__xludf.DUMMYFUNCTION("""COMPUTED_VALUE"""),"")</f>
        <v/>
      </c>
      <c r="X534" t="str">
        <f>IFERROR(__xludf.DUMMYFUNCTION("""COMPUTED_VALUE"""),"")</f>
        <v/>
      </c>
      <c r="Y534" t="str">
        <f>IFERROR(__xludf.DUMMYFUNCTION("""COMPUTED_VALUE"""),"")</f>
        <v/>
      </c>
      <c r="Z534" t="str">
        <f>IFERROR(__xludf.DUMMYFUNCTION("""COMPUTED_VALUE"""),"")</f>
        <v/>
      </c>
      <c r="AA534" t="str">
        <f>IFERROR(__xludf.DUMMYFUNCTION("""COMPUTED_VALUE"""),"")</f>
        <v/>
      </c>
      <c r="AB534" t="str">
        <f>IFERROR(__xludf.DUMMYFUNCTION("""COMPUTED_VALUE"""),"")</f>
        <v/>
      </c>
      <c r="AC534" t="str">
        <f>IFERROR(__xludf.DUMMYFUNCTION("""COMPUTED_VALUE"""),"")</f>
        <v/>
      </c>
      <c r="AD534" t="str">
        <f>IFERROR(__xludf.DUMMYFUNCTION("""COMPUTED_VALUE"""),"")</f>
        <v/>
      </c>
      <c r="AE534" t="str">
        <f>IFERROR(__xludf.DUMMYFUNCTION("""COMPUTED_VALUE"""),"")</f>
        <v/>
      </c>
      <c r="AF534" t="str">
        <f>IFERROR(__xludf.DUMMYFUNCTION("""COMPUTED_VALUE"""),"")</f>
        <v/>
      </c>
      <c r="AG534" t="str">
        <f>IFERROR(__xludf.DUMMYFUNCTION("""COMPUTED_VALUE"""),"")</f>
        <v/>
      </c>
    </row>
    <row r="535">
      <c r="A535" t="str">
        <f>IFERROR(__xludf.DUMMYFUNCTION("""COMPUTED_VALUE"""),"")</f>
        <v/>
      </c>
      <c r="B535" t="str">
        <f>IFERROR(__xludf.DUMMYFUNCTION("""COMPUTED_VALUE"""),"")</f>
        <v/>
      </c>
      <c r="C535" t="str">
        <f>IFERROR(__xludf.DUMMYFUNCTION("""COMPUTED_VALUE"""),"")</f>
        <v/>
      </c>
      <c r="D535" t="str">
        <f>IFERROR(__xludf.DUMMYFUNCTION("""COMPUTED_VALUE"""),"")</f>
        <v/>
      </c>
      <c r="E535" t="str">
        <f>IFERROR(__xludf.DUMMYFUNCTION("""COMPUTED_VALUE"""),"")</f>
        <v/>
      </c>
      <c r="F535" t="str">
        <f>IFERROR(__xludf.DUMMYFUNCTION("""COMPUTED_VALUE"""),"")</f>
        <v/>
      </c>
      <c r="G535" t="str">
        <f>IFERROR(__xludf.DUMMYFUNCTION("""COMPUTED_VALUE"""),"")</f>
        <v/>
      </c>
      <c r="H535" t="str">
        <f>IFERROR(__xludf.DUMMYFUNCTION("""COMPUTED_VALUE"""),"")</f>
        <v/>
      </c>
      <c r="I535" t="str">
        <f>IFERROR(__xludf.DUMMYFUNCTION("""COMPUTED_VALUE"""),"")</f>
        <v/>
      </c>
      <c r="J535" t="str">
        <f>IFERROR(__xludf.DUMMYFUNCTION("""COMPUTED_VALUE"""),"")</f>
        <v/>
      </c>
      <c r="K535" t="str">
        <f>IFERROR(__xludf.DUMMYFUNCTION("""COMPUTED_VALUE"""),"")</f>
        <v/>
      </c>
      <c r="L535" s="61" t="str">
        <f>IFERROR(__xludf.DUMMYFUNCTION("""COMPUTED_VALUE"""),"")</f>
        <v/>
      </c>
      <c r="M535" s="61" t="str">
        <f>IFERROR(__xludf.DUMMYFUNCTION("""COMPUTED_VALUE"""),"")</f>
        <v/>
      </c>
      <c r="N535" t="str">
        <f>IFERROR(__xludf.DUMMYFUNCTION("""COMPUTED_VALUE"""),"")</f>
        <v/>
      </c>
      <c r="O535" t="str">
        <f>IFERROR(__xludf.DUMMYFUNCTION("""COMPUTED_VALUE"""),"")</f>
        <v/>
      </c>
      <c r="P535" t="str">
        <f>IFERROR(__xludf.DUMMYFUNCTION("""COMPUTED_VALUE"""),"")</f>
        <v/>
      </c>
      <c r="Q535" t="str">
        <f>IFERROR(__xludf.DUMMYFUNCTION("""COMPUTED_VALUE"""),"")</f>
        <v/>
      </c>
      <c r="R535" t="str">
        <f>IFERROR(__xludf.DUMMYFUNCTION("""COMPUTED_VALUE"""),"")</f>
        <v/>
      </c>
      <c r="S535" t="str">
        <f>IFERROR(__xludf.DUMMYFUNCTION("""COMPUTED_VALUE"""),"")</f>
        <v/>
      </c>
      <c r="T535" t="str">
        <f>IFERROR(__xludf.DUMMYFUNCTION("""COMPUTED_VALUE"""),"")</f>
        <v/>
      </c>
      <c r="U535" t="str">
        <f>IFERROR(__xludf.DUMMYFUNCTION("""COMPUTED_VALUE"""),"")</f>
        <v/>
      </c>
      <c r="V535" t="str">
        <f>IFERROR(__xludf.DUMMYFUNCTION("""COMPUTED_VALUE"""),"")</f>
        <v/>
      </c>
      <c r="W535" t="str">
        <f>IFERROR(__xludf.DUMMYFUNCTION("""COMPUTED_VALUE"""),"")</f>
        <v/>
      </c>
      <c r="X535" t="str">
        <f>IFERROR(__xludf.DUMMYFUNCTION("""COMPUTED_VALUE"""),"")</f>
        <v/>
      </c>
      <c r="Y535" t="str">
        <f>IFERROR(__xludf.DUMMYFUNCTION("""COMPUTED_VALUE"""),"")</f>
        <v/>
      </c>
      <c r="Z535" t="str">
        <f>IFERROR(__xludf.DUMMYFUNCTION("""COMPUTED_VALUE"""),"")</f>
        <v/>
      </c>
      <c r="AA535" t="str">
        <f>IFERROR(__xludf.DUMMYFUNCTION("""COMPUTED_VALUE"""),"")</f>
        <v/>
      </c>
      <c r="AB535" t="str">
        <f>IFERROR(__xludf.DUMMYFUNCTION("""COMPUTED_VALUE"""),"")</f>
        <v/>
      </c>
      <c r="AC535" t="str">
        <f>IFERROR(__xludf.DUMMYFUNCTION("""COMPUTED_VALUE"""),"")</f>
        <v/>
      </c>
      <c r="AD535" t="str">
        <f>IFERROR(__xludf.DUMMYFUNCTION("""COMPUTED_VALUE"""),"")</f>
        <v/>
      </c>
      <c r="AE535" t="str">
        <f>IFERROR(__xludf.DUMMYFUNCTION("""COMPUTED_VALUE"""),"")</f>
        <v/>
      </c>
      <c r="AF535" t="str">
        <f>IFERROR(__xludf.DUMMYFUNCTION("""COMPUTED_VALUE"""),"")</f>
        <v/>
      </c>
      <c r="AG535" t="str">
        <f>IFERROR(__xludf.DUMMYFUNCTION("""COMPUTED_VALUE"""),"")</f>
        <v/>
      </c>
    </row>
    <row r="536">
      <c r="A536" t="str">
        <f>IFERROR(__xludf.DUMMYFUNCTION("""COMPUTED_VALUE"""),"")</f>
        <v/>
      </c>
      <c r="B536" t="str">
        <f>IFERROR(__xludf.DUMMYFUNCTION("""COMPUTED_VALUE"""),"")</f>
        <v/>
      </c>
      <c r="C536" t="str">
        <f>IFERROR(__xludf.DUMMYFUNCTION("""COMPUTED_VALUE"""),"")</f>
        <v/>
      </c>
      <c r="D536" t="str">
        <f>IFERROR(__xludf.DUMMYFUNCTION("""COMPUTED_VALUE"""),"")</f>
        <v/>
      </c>
      <c r="E536" t="str">
        <f>IFERROR(__xludf.DUMMYFUNCTION("""COMPUTED_VALUE"""),"")</f>
        <v/>
      </c>
      <c r="F536" t="str">
        <f>IFERROR(__xludf.DUMMYFUNCTION("""COMPUTED_VALUE"""),"")</f>
        <v/>
      </c>
      <c r="G536" t="str">
        <f>IFERROR(__xludf.DUMMYFUNCTION("""COMPUTED_VALUE"""),"")</f>
        <v/>
      </c>
      <c r="H536" t="str">
        <f>IFERROR(__xludf.DUMMYFUNCTION("""COMPUTED_VALUE"""),"")</f>
        <v/>
      </c>
      <c r="I536" t="str">
        <f>IFERROR(__xludf.DUMMYFUNCTION("""COMPUTED_VALUE"""),"")</f>
        <v/>
      </c>
      <c r="J536" t="str">
        <f>IFERROR(__xludf.DUMMYFUNCTION("""COMPUTED_VALUE"""),"")</f>
        <v/>
      </c>
      <c r="K536" t="str">
        <f>IFERROR(__xludf.DUMMYFUNCTION("""COMPUTED_VALUE"""),"")</f>
        <v/>
      </c>
      <c r="L536" s="61" t="str">
        <f>IFERROR(__xludf.DUMMYFUNCTION("""COMPUTED_VALUE"""),"")</f>
        <v/>
      </c>
      <c r="M536" s="61" t="str">
        <f>IFERROR(__xludf.DUMMYFUNCTION("""COMPUTED_VALUE"""),"")</f>
        <v/>
      </c>
      <c r="N536" t="str">
        <f>IFERROR(__xludf.DUMMYFUNCTION("""COMPUTED_VALUE"""),"")</f>
        <v/>
      </c>
      <c r="O536" t="str">
        <f>IFERROR(__xludf.DUMMYFUNCTION("""COMPUTED_VALUE"""),"")</f>
        <v/>
      </c>
      <c r="P536" t="str">
        <f>IFERROR(__xludf.DUMMYFUNCTION("""COMPUTED_VALUE"""),"")</f>
        <v/>
      </c>
      <c r="Q536" t="str">
        <f>IFERROR(__xludf.DUMMYFUNCTION("""COMPUTED_VALUE"""),"")</f>
        <v/>
      </c>
      <c r="R536" t="str">
        <f>IFERROR(__xludf.DUMMYFUNCTION("""COMPUTED_VALUE"""),"")</f>
        <v/>
      </c>
      <c r="S536" t="str">
        <f>IFERROR(__xludf.DUMMYFUNCTION("""COMPUTED_VALUE"""),"")</f>
        <v/>
      </c>
      <c r="T536" t="str">
        <f>IFERROR(__xludf.DUMMYFUNCTION("""COMPUTED_VALUE"""),"")</f>
        <v/>
      </c>
      <c r="U536" t="str">
        <f>IFERROR(__xludf.DUMMYFUNCTION("""COMPUTED_VALUE"""),"")</f>
        <v/>
      </c>
      <c r="V536" t="str">
        <f>IFERROR(__xludf.DUMMYFUNCTION("""COMPUTED_VALUE"""),"")</f>
        <v/>
      </c>
      <c r="W536" t="str">
        <f>IFERROR(__xludf.DUMMYFUNCTION("""COMPUTED_VALUE"""),"")</f>
        <v/>
      </c>
      <c r="X536" t="str">
        <f>IFERROR(__xludf.DUMMYFUNCTION("""COMPUTED_VALUE"""),"")</f>
        <v/>
      </c>
      <c r="Y536" t="str">
        <f>IFERROR(__xludf.DUMMYFUNCTION("""COMPUTED_VALUE"""),"")</f>
        <v/>
      </c>
      <c r="Z536" t="str">
        <f>IFERROR(__xludf.DUMMYFUNCTION("""COMPUTED_VALUE"""),"")</f>
        <v/>
      </c>
      <c r="AA536" t="str">
        <f>IFERROR(__xludf.DUMMYFUNCTION("""COMPUTED_VALUE"""),"")</f>
        <v/>
      </c>
      <c r="AB536" t="str">
        <f>IFERROR(__xludf.DUMMYFUNCTION("""COMPUTED_VALUE"""),"")</f>
        <v/>
      </c>
      <c r="AC536" t="str">
        <f>IFERROR(__xludf.DUMMYFUNCTION("""COMPUTED_VALUE"""),"")</f>
        <v/>
      </c>
      <c r="AD536" t="str">
        <f>IFERROR(__xludf.DUMMYFUNCTION("""COMPUTED_VALUE"""),"")</f>
        <v/>
      </c>
      <c r="AE536" t="str">
        <f>IFERROR(__xludf.DUMMYFUNCTION("""COMPUTED_VALUE"""),"")</f>
        <v/>
      </c>
      <c r="AF536" t="str">
        <f>IFERROR(__xludf.DUMMYFUNCTION("""COMPUTED_VALUE"""),"")</f>
        <v/>
      </c>
      <c r="AG536" t="str">
        <f>IFERROR(__xludf.DUMMYFUNCTION("""COMPUTED_VALUE"""),"")</f>
        <v/>
      </c>
    </row>
    <row r="537">
      <c r="A537" t="str">
        <f>IFERROR(__xludf.DUMMYFUNCTION("""COMPUTED_VALUE"""),"")</f>
        <v/>
      </c>
      <c r="B537" t="str">
        <f>IFERROR(__xludf.DUMMYFUNCTION("""COMPUTED_VALUE"""),"")</f>
        <v/>
      </c>
      <c r="C537" t="str">
        <f>IFERROR(__xludf.DUMMYFUNCTION("""COMPUTED_VALUE"""),"")</f>
        <v/>
      </c>
      <c r="D537" t="str">
        <f>IFERROR(__xludf.DUMMYFUNCTION("""COMPUTED_VALUE"""),"")</f>
        <v/>
      </c>
      <c r="E537" t="str">
        <f>IFERROR(__xludf.DUMMYFUNCTION("""COMPUTED_VALUE"""),"")</f>
        <v/>
      </c>
      <c r="F537" t="str">
        <f>IFERROR(__xludf.DUMMYFUNCTION("""COMPUTED_VALUE"""),"")</f>
        <v/>
      </c>
      <c r="G537" t="str">
        <f>IFERROR(__xludf.DUMMYFUNCTION("""COMPUTED_VALUE"""),"")</f>
        <v/>
      </c>
      <c r="H537" t="str">
        <f>IFERROR(__xludf.DUMMYFUNCTION("""COMPUTED_VALUE"""),"")</f>
        <v/>
      </c>
      <c r="I537" t="str">
        <f>IFERROR(__xludf.DUMMYFUNCTION("""COMPUTED_VALUE"""),"")</f>
        <v/>
      </c>
      <c r="J537" t="str">
        <f>IFERROR(__xludf.DUMMYFUNCTION("""COMPUTED_VALUE"""),"")</f>
        <v/>
      </c>
      <c r="K537" t="str">
        <f>IFERROR(__xludf.DUMMYFUNCTION("""COMPUTED_VALUE"""),"")</f>
        <v/>
      </c>
      <c r="L537" s="61" t="str">
        <f>IFERROR(__xludf.DUMMYFUNCTION("""COMPUTED_VALUE"""),"")</f>
        <v/>
      </c>
      <c r="M537" s="61" t="str">
        <f>IFERROR(__xludf.DUMMYFUNCTION("""COMPUTED_VALUE"""),"")</f>
        <v/>
      </c>
      <c r="N537" t="str">
        <f>IFERROR(__xludf.DUMMYFUNCTION("""COMPUTED_VALUE"""),"")</f>
        <v/>
      </c>
      <c r="O537" t="str">
        <f>IFERROR(__xludf.DUMMYFUNCTION("""COMPUTED_VALUE"""),"")</f>
        <v/>
      </c>
      <c r="P537" t="str">
        <f>IFERROR(__xludf.DUMMYFUNCTION("""COMPUTED_VALUE"""),"")</f>
        <v/>
      </c>
      <c r="Q537" t="str">
        <f>IFERROR(__xludf.DUMMYFUNCTION("""COMPUTED_VALUE"""),"")</f>
        <v/>
      </c>
      <c r="R537" t="str">
        <f>IFERROR(__xludf.DUMMYFUNCTION("""COMPUTED_VALUE"""),"")</f>
        <v/>
      </c>
      <c r="S537" t="str">
        <f>IFERROR(__xludf.DUMMYFUNCTION("""COMPUTED_VALUE"""),"")</f>
        <v/>
      </c>
      <c r="T537" t="str">
        <f>IFERROR(__xludf.DUMMYFUNCTION("""COMPUTED_VALUE"""),"")</f>
        <v/>
      </c>
      <c r="U537" t="str">
        <f>IFERROR(__xludf.DUMMYFUNCTION("""COMPUTED_VALUE"""),"")</f>
        <v/>
      </c>
      <c r="V537" t="str">
        <f>IFERROR(__xludf.DUMMYFUNCTION("""COMPUTED_VALUE"""),"")</f>
        <v/>
      </c>
      <c r="W537" t="str">
        <f>IFERROR(__xludf.DUMMYFUNCTION("""COMPUTED_VALUE"""),"")</f>
        <v/>
      </c>
      <c r="X537" t="str">
        <f>IFERROR(__xludf.DUMMYFUNCTION("""COMPUTED_VALUE"""),"")</f>
        <v/>
      </c>
      <c r="Y537" t="str">
        <f>IFERROR(__xludf.DUMMYFUNCTION("""COMPUTED_VALUE"""),"")</f>
        <v/>
      </c>
      <c r="Z537" t="str">
        <f>IFERROR(__xludf.DUMMYFUNCTION("""COMPUTED_VALUE"""),"")</f>
        <v/>
      </c>
      <c r="AA537" t="str">
        <f>IFERROR(__xludf.DUMMYFUNCTION("""COMPUTED_VALUE"""),"")</f>
        <v/>
      </c>
      <c r="AB537" t="str">
        <f>IFERROR(__xludf.DUMMYFUNCTION("""COMPUTED_VALUE"""),"")</f>
        <v/>
      </c>
      <c r="AC537" t="str">
        <f>IFERROR(__xludf.DUMMYFUNCTION("""COMPUTED_VALUE"""),"")</f>
        <v/>
      </c>
      <c r="AD537" t="str">
        <f>IFERROR(__xludf.DUMMYFUNCTION("""COMPUTED_VALUE"""),"")</f>
        <v/>
      </c>
      <c r="AE537" t="str">
        <f>IFERROR(__xludf.DUMMYFUNCTION("""COMPUTED_VALUE"""),"")</f>
        <v/>
      </c>
      <c r="AF537" t="str">
        <f>IFERROR(__xludf.DUMMYFUNCTION("""COMPUTED_VALUE"""),"")</f>
        <v/>
      </c>
      <c r="AG537" t="str">
        <f>IFERROR(__xludf.DUMMYFUNCTION("""COMPUTED_VALUE"""),"")</f>
        <v/>
      </c>
    </row>
    <row r="538">
      <c r="A538" t="str">
        <f>IFERROR(__xludf.DUMMYFUNCTION("""COMPUTED_VALUE"""),"")</f>
        <v/>
      </c>
      <c r="B538" t="str">
        <f>IFERROR(__xludf.DUMMYFUNCTION("""COMPUTED_VALUE"""),"")</f>
        <v/>
      </c>
      <c r="C538" t="str">
        <f>IFERROR(__xludf.DUMMYFUNCTION("""COMPUTED_VALUE"""),"")</f>
        <v/>
      </c>
      <c r="D538" t="str">
        <f>IFERROR(__xludf.DUMMYFUNCTION("""COMPUTED_VALUE"""),"")</f>
        <v/>
      </c>
      <c r="E538" t="str">
        <f>IFERROR(__xludf.DUMMYFUNCTION("""COMPUTED_VALUE"""),"")</f>
        <v/>
      </c>
      <c r="F538" t="str">
        <f>IFERROR(__xludf.DUMMYFUNCTION("""COMPUTED_VALUE"""),"")</f>
        <v/>
      </c>
      <c r="G538" t="str">
        <f>IFERROR(__xludf.DUMMYFUNCTION("""COMPUTED_VALUE"""),"")</f>
        <v/>
      </c>
      <c r="H538" t="str">
        <f>IFERROR(__xludf.DUMMYFUNCTION("""COMPUTED_VALUE"""),"")</f>
        <v/>
      </c>
      <c r="I538" t="str">
        <f>IFERROR(__xludf.DUMMYFUNCTION("""COMPUTED_VALUE"""),"")</f>
        <v/>
      </c>
      <c r="J538" t="str">
        <f>IFERROR(__xludf.DUMMYFUNCTION("""COMPUTED_VALUE"""),"")</f>
        <v/>
      </c>
      <c r="K538" t="str">
        <f>IFERROR(__xludf.DUMMYFUNCTION("""COMPUTED_VALUE"""),"")</f>
        <v/>
      </c>
      <c r="L538" s="61" t="str">
        <f>IFERROR(__xludf.DUMMYFUNCTION("""COMPUTED_VALUE"""),"")</f>
        <v/>
      </c>
      <c r="M538" s="61" t="str">
        <f>IFERROR(__xludf.DUMMYFUNCTION("""COMPUTED_VALUE"""),"")</f>
        <v/>
      </c>
      <c r="N538" t="str">
        <f>IFERROR(__xludf.DUMMYFUNCTION("""COMPUTED_VALUE"""),"")</f>
        <v/>
      </c>
      <c r="O538" t="str">
        <f>IFERROR(__xludf.DUMMYFUNCTION("""COMPUTED_VALUE"""),"")</f>
        <v/>
      </c>
      <c r="P538" t="str">
        <f>IFERROR(__xludf.DUMMYFUNCTION("""COMPUTED_VALUE"""),"")</f>
        <v/>
      </c>
      <c r="Q538" t="str">
        <f>IFERROR(__xludf.DUMMYFUNCTION("""COMPUTED_VALUE"""),"")</f>
        <v/>
      </c>
      <c r="R538" t="str">
        <f>IFERROR(__xludf.DUMMYFUNCTION("""COMPUTED_VALUE"""),"")</f>
        <v/>
      </c>
      <c r="S538" t="str">
        <f>IFERROR(__xludf.DUMMYFUNCTION("""COMPUTED_VALUE"""),"")</f>
        <v/>
      </c>
      <c r="T538" t="str">
        <f>IFERROR(__xludf.DUMMYFUNCTION("""COMPUTED_VALUE"""),"")</f>
        <v/>
      </c>
      <c r="U538" t="str">
        <f>IFERROR(__xludf.DUMMYFUNCTION("""COMPUTED_VALUE"""),"")</f>
        <v/>
      </c>
      <c r="V538" t="str">
        <f>IFERROR(__xludf.DUMMYFUNCTION("""COMPUTED_VALUE"""),"")</f>
        <v/>
      </c>
      <c r="W538" t="str">
        <f>IFERROR(__xludf.DUMMYFUNCTION("""COMPUTED_VALUE"""),"")</f>
        <v/>
      </c>
      <c r="X538" t="str">
        <f>IFERROR(__xludf.DUMMYFUNCTION("""COMPUTED_VALUE"""),"")</f>
        <v/>
      </c>
      <c r="Y538" t="str">
        <f>IFERROR(__xludf.DUMMYFUNCTION("""COMPUTED_VALUE"""),"")</f>
        <v/>
      </c>
      <c r="Z538" t="str">
        <f>IFERROR(__xludf.DUMMYFUNCTION("""COMPUTED_VALUE"""),"")</f>
        <v/>
      </c>
      <c r="AA538" t="str">
        <f>IFERROR(__xludf.DUMMYFUNCTION("""COMPUTED_VALUE"""),"")</f>
        <v/>
      </c>
      <c r="AB538" t="str">
        <f>IFERROR(__xludf.DUMMYFUNCTION("""COMPUTED_VALUE"""),"")</f>
        <v/>
      </c>
      <c r="AC538" t="str">
        <f>IFERROR(__xludf.DUMMYFUNCTION("""COMPUTED_VALUE"""),"")</f>
        <v/>
      </c>
      <c r="AD538" t="str">
        <f>IFERROR(__xludf.DUMMYFUNCTION("""COMPUTED_VALUE"""),"")</f>
        <v/>
      </c>
      <c r="AE538" t="str">
        <f>IFERROR(__xludf.DUMMYFUNCTION("""COMPUTED_VALUE"""),"")</f>
        <v/>
      </c>
      <c r="AF538" t="str">
        <f>IFERROR(__xludf.DUMMYFUNCTION("""COMPUTED_VALUE"""),"")</f>
        <v/>
      </c>
      <c r="AG538" t="str">
        <f>IFERROR(__xludf.DUMMYFUNCTION("""COMPUTED_VALUE"""),"")</f>
        <v/>
      </c>
    </row>
    <row r="539">
      <c r="A539" t="str">
        <f>IFERROR(__xludf.DUMMYFUNCTION("""COMPUTED_VALUE"""),"")</f>
        <v/>
      </c>
      <c r="B539" t="str">
        <f>IFERROR(__xludf.DUMMYFUNCTION("""COMPUTED_VALUE"""),"")</f>
        <v/>
      </c>
      <c r="C539" t="str">
        <f>IFERROR(__xludf.DUMMYFUNCTION("""COMPUTED_VALUE"""),"")</f>
        <v/>
      </c>
      <c r="D539" t="str">
        <f>IFERROR(__xludf.DUMMYFUNCTION("""COMPUTED_VALUE"""),"")</f>
        <v/>
      </c>
      <c r="E539" t="str">
        <f>IFERROR(__xludf.DUMMYFUNCTION("""COMPUTED_VALUE"""),"")</f>
        <v/>
      </c>
      <c r="F539" t="str">
        <f>IFERROR(__xludf.DUMMYFUNCTION("""COMPUTED_VALUE"""),"")</f>
        <v/>
      </c>
      <c r="G539" t="str">
        <f>IFERROR(__xludf.DUMMYFUNCTION("""COMPUTED_VALUE"""),"")</f>
        <v/>
      </c>
      <c r="H539" t="str">
        <f>IFERROR(__xludf.DUMMYFUNCTION("""COMPUTED_VALUE"""),"")</f>
        <v/>
      </c>
      <c r="I539" t="str">
        <f>IFERROR(__xludf.DUMMYFUNCTION("""COMPUTED_VALUE"""),"")</f>
        <v/>
      </c>
      <c r="J539" t="str">
        <f>IFERROR(__xludf.DUMMYFUNCTION("""COMPUTED_VALUE"""),"")</f>
        <v/>
      </c>
      <c r="K539" t="str">
        <f>IFERROR(__xludf.DUMMYFUNCTION("""COMPUTED_VALUE"""),"")</f>
        <v/>
      </c>
      <c r="L539" s="61" t="str">
        <f>IFERROR(__xludf.DUMMYFUNCTION("""COMPUTED_VALUE"""),"")</f>
        <v/>
      </c>
      <c r="M539" s="61" t="str">
        <f>IFERROR(__xludf.DUMMYFUNCTION("""COMPUTED_VALUE"""),"")</f>
        <v/>
      </c>
      <c r="N539" t="str">
        <f>IFERROR(__xludf.DUMMYFUNCTION("""COMPUTED_VALUE"""),"")</f>
        <v/>
      </c>
      <c r="O539" t="str">
        <f>IFERROR(__xludf.DUMMYFUNCTION("""COMPUTED_VALUE"""),"")</f>
        <v/>
      </c>
      <c r="P539" t="str">
        <f>IFERROR(__xludf.DUMMYFUNCTION("""COMPUTED_VALUE"""),"")</f>
        <v/>
      </c>
      <c r="Q539" t="str">
        <f>IFERROR(__xludf.DUMMYFUNCTION("""COMPUTED_VALUE"""),"")</f>
        <v/>
      </c>
      <c r="R539" t="str">
        <f>IFERROR(__xludf.DUMMYFUNCTION("""COMPUTED_VALUE"""),"")</f>
        <v/>
      </c>
      <c r="S539" t="str">
        <f>IFERROR(__xludf.DUMMYFUNCTION("""COMPUTED_VALUE"""),"")</f>
        <v/>
      </c>
      <c r="T539" t="str">
        <f>IFERROR(__xludf.DUMMYFUNCTION("""COMPUTED_VALUE"""),"")</f>
        <v/>
      </c>
      <c r="U539" t="str">
        <f>IFERROR(__xludf.DUMMYFUNCTION("""COMPUTED_VALUE"""),"")</f>
        <v/>
      </c>
      <c r="V539" t="str">
        <f>IFERROR(__xludf.DUMMYFUNCTION("""COMPUTED_VALUE"""),"")</f>
        <v/>
      </c>
      <c r="W539" t="str">
        <f>IFERROR(__xludf.DUMMYFUNCTION("""COMPUTED_VALUE"""),"")</f>
        <v/>
      </c>
      <c r="X539" t="str">
        <f>IFERROR(__xludf.DUMMYFUNCTION("""COMPUTED_VALUE"""),"")</f>
        <v/>
      </c>
      <c r="Y539" t="str">
        <f>IFERROR(__xludf.DUMMYFUNCTION("""COMPUTED_VALUE"""),"")</f>
        <v/>
      </c>
      <c r="Z539" t="str">
        <f>IFERROR(__xludf.DUMMYFUNCTION("""COMPUTED_VALUE"""),"")</f>
        <v/>
      </c>
      <c r="AA539" t="str">
        <f>IFERROR(__xludf.DUMMYFUNCTION("""COMPUTED_VALUE"""),"")</f>
        <v/>
      </c>
      <c r="AB539" t="str">
        <f>IFERROR(__xludf.DUMMYFUNCTION("""COMPUTED_VALUE"""),"")</f>
        <v/>
      </c>
      <c r="AC539" t="str">
        <f>IFERROR(__xludf.DUMMYFUNCTION("""COMPUTED_VALUE"""),"")</f>
        <v/>
      </c>
      <c r="AD539" t="str">
        <f>IFERROR(__xludf.DUMMYFUNCTION("""COMPUTED_VALUE"""),"")</f>
        <v/>
      </c>
      <c r="AE539" t="str">
        <f>IFERROR(__xludf.DUMMYFUNCTION("""COMPUTED_VALUE"""),"")</f>
        <v/>
      </c>
      <c r="AF539" t="str">
        <f>IFERROR(__xludf.DUMMYFUNCTION("""COMPUTED_VALUE"""),"")</f>
        <v/>
      </c>
      <c r="AG539" t="str">
        <f>IFERROR(__xludf.DUMMYFUNCTION("""COMPUTED_VALUE"""),"")</f>
        <v/>
      </c>
    </row>
    <row r="540">
      <c r="A540" t="str">
        <f>IFERROR(__xludf.DUMMYFUNCTION("""COMPUTED_VALUE"""),"")</f>
        <v/>
      </c>
      <c r="B540" t="str">
        <f>IFERROR(__xludf.DUMMYFUNCTION("""COMPUTED_VALUE"""),"")</f>
        <v/>
      </c>
      <c r="C540" t="str">
        <f>IFERROR(__xludf.DUMMYFUNCTION("""COMPUTED_VALUE"""),"")</f>
        <v/>
      </c>
      <c r="D540" t="str">
        <f>IFERROR(__xludf.DUMMYFUNCTION("""COMPUTED_VALUE"""),"")</f>
        <v/>
      </c>
      <c r="E540" t="str">
        <f>IFERROR(__xludf.DUMMYFUNCTION("""COMPUTED_VALUE"""),"")</f>
        <v/>
      </c>
      <c r="F540" t="str">
        <f>IFERROR(__xludf.DUMMYFUNCTION("""COMPUTED_VALUE"""),"")</f>
        <v/>
      </c>
      <c r="G540" t="str">
        <f>IFERROR(__xludf.DUMMYFUNCTION("""COMPUTED_VALUE"""),"")</f>
        <v/>
      </c>
      <c r="H540" t="str">
        <f>IFERROR(__xludf.DUMMYFUNCTION("""COMPUTED_VALUE"""),"")</f>
        <v/>
      </c>
      <c r="I540" t="str">
        <f>IFERROR(__xludf.DUMMYFUNCTION("""COMPUTED_VALUE"""),"")</f>
        <v/>
      </c>
      <c r="J540" t="str">
        <f>IFERROR(__xludf.DUMMYFUNCTION("""COMPUTED_VALUE"""),"")</f>
        <v/>
      </c>
      <c r="K540" t="str">
        <f>IFERROR(__xludf.DUMMYFUNCTION("""COMPUTED_VALUE"""),"")</f>
        <v/>
      </c>
      <c r="L540" s="61" t="str">
        <f>IFERROR(__xludf.DUMMYFUNCTION("""COMPUTED_VALUE"""),"")</f>
        <v/>
      </c>
      <c r="M540" s="61" t="str">
        <f>IFERROR(__xludf.DUMMYFUNCTION("""COMPUTED_VALUE"""),"")</f>
        <v/>
      </c>
      <c r="N540" t="str">
        <f>IFERROR(__xludf.DUMMYFUNCTION("""COMPUTED_VALUE"""),"")</f>
        <v/>
      </c>
      <c r="O540" t="str">
        <f>IFERROR(__xludf.DUMMYFUNCTION("""COMPUTED_VALUE"""),"")</f>
        <v/>
      </c>
      <c r="P540" t="str">
        <f>IFERROR(__xludf.DUMMYFUNCTION("""COMPUTED_VALUE"""),"")</f>
        <v/>
      </c>
      <c r="Q540" t="str">
        <f>IFERROR(__xludf.DUMMYFUNCTION("""COMPUTED_VALUE"""),"")</f>
        <v/>
      </c>
      <c r="R540" t="str">
        <f>IFERROR(__xludf.DUMMYFUNCTION("""COMPUTED_VALUE"""),"")</f>
        <v/>
      </c>
      <c r="S540" t="str">
        <f>IFERROR(__xludf.DUMMYFUNCTION("""COMPUTED_VALUE"""),"")</f>
        <v/>
      </c>
      <c r="T540" t="str">
        <f>IFERROR(__xludf.DUMMYFUNCTION("""COMPUTED_VALUE"""),"")</f>
        <v/>
      </c>
      <c r="U540" t="str">
        <f>IFERROR(__xludf.DUMMYFUNCTION("""COMPUTED_VALUE"""),"")</f>
        <v/>
      </c>
      <c r="V540" t="str">
        <f>IFERROR(__xludf.DUMMYFUNCTION("""COMPUTED_VALUE"""),"")</f>
        <v/>
      </c>
      <c r="W540" t="str">
        <f>IFERROR(__xludf.DUMMYFUNCTION("""COMPUTED_VALUE"""),"")</f>
        <v/>
      </c>
      <c r="X540" t="str">
        <f>IFERROR(__xludf.DUMMYFUNCTION("""COMPUTED_VALUE"""),"")</f>
        <v/>
      </c>
      <c r="Y540" t="str">
        <f>IFERROR(__xludf.DUMMYFUNCTION("""COMPUTED_VALUE"""),"")</f>
        <v/>
      </c>
      <c r="Z540" t="str">
        <f>IFERROR(__xludf.DUMMYFUNCTION("""COMPUTED_VALUE"""),"")</f>
        <v/>
      </c>
      <c r="AA540" t="str">
        <f>IFERROR(__xludf.DUMMYFUNCTION("""COMPUTED_VALUE"""),"")</f>
        <v/>
      </c>
      <c r="AB540" t="str">
        <f>IFERROR(__xludf.DUMMYFUNCTION("""COMPUTED_VALUE"""),"")</f>
        <v/>
      </c>
      <c r="AC540" t="str">
        <f>IFERROR(__xludf.DUMMYFUNCTION("""COMPUTED_VALUE"""),"")</f>
        <v/>
      </c>
      <c r="AD540" t="str">
        <f>IFERROR(__xludf.DUMMYFUNCTION("""COMPUTED_VALUE"""),"")</f>
        <v/>
      </c>
      <c r="AE540" t="str">
        <f>IFERROR(__xludf.DUMMYFUNCTION("""COMPUTED_VALUE"""),"")</f>
        <v/>
      </c>
      <c r="AF540" t="str">
        <f>IFERROR(__xludf.DUMMYFUNCTION("""COMPUTED_VALUE"""),"")</f>
        <v/>
      </c>
      <c r="AG540" t="str">
        <f>IFERROR(__xludf.DUMMYFUNCTION("""COMPUTED_VALUE"""),"")</f>
        <v/>
      </c>
    </row>
    <row r="541">
      <c r="A541" t="str">
        <f>IFERROR(__xludf.DUMMYFUNCTION("""COMPUTED_VALUE"""),"")</f>
        <v/>
      </c>
      <c r="B541" t="str">
        <f>IFERROR(__xludf.DUMMYFUNCTION("""COMPUTED_VALUE"""),"")</f>
        <v/>
      </c>
      <c r="C541" t="str">
        <f>IFERROR(__xludf.DUMMYFUNCTION("""COMPUTED_VALUE"""),"")</f>
        <v/>
      </c>
      <c r="D541" t="str">
        <f>IFERROR(__xludf.DUMMYFUNCTION("""COMPUTED_VALUE"""),"")</f>
        <v/>
      </c>
      <c r="E541" t="str">
        <f>IFERROR(__xludf.DUMMYFUNCTION("""COMPUTED_VALUE"""),"")</f>
        <v/>
      </c>
      <c r="F541" t="str">
        <f>IFERROR(__xludf.DUMMYFUNCTION("""COMPUTED_VALUE"""),"")</f>
        <v/>
      </c>
      <c r="G541" t="str">
        <f>IFERROR(__xludf.DUMMYFUNCTION("""COMPUTED_VALUE"""),"")</f>
        <v/>
      </c>
      <c r="H541" t="str">
        <f>IFERROR(__xludf.DUMMYFUNCTION("""COMPUTED_VALUE"""),"")</f>
        <v/>
      </c>
      <c r="I541" t="str">
        <f>IFERROR(__xludf.DUMMYFUNCTION("""COMPUTED_VALUE"""),"")</f>
        <v/>
      </c>
      <c r="J541" t="str">
        <f>IFERROR(__xludf.DUMMYFUNCTION("""COMPUTED_VALUE"""),"")</f>
        <v/>
      </c>
      <c r="K541" t="str">
        <f>IFERROR(__xludf.DUMMYFUNCTION("""COMPUTED_VALUE"""),"")</f>
        <v/>
      </c>
      <c r="L541" s="61" t="str">
        <f>IFERROR(__xludf.DUMMYFUNCTION("""COMPUTED_VALUE"""),"")</f>
        <v/>
      </c>
      <c r="M541" s="61" t="str">
        <f>IFERROR(__xludf.DUMMYFUNCTION("""COMPUTED_VALUE"""),"")</f>
        <v/>
      </c>
      <c r="N541" t="str">
        <f>IFERROR(__xludf.DUMMYFUNCTION("""COMPUTED_VALUE"""),"")</f>
        <v/>
      </c>
      <c r="O541" t="str">
        <f>IFERROR(__xludf.DUMMYFUNCTION("""COMPUTED_VALUE"""),"")</f>
        <v/>
      </c>
      <c r="P541" t="str">
        <f>IFERROR(__xludf.DUMMYFUNCTION("""COMPUTED_VALUE"""),"")</f>
        <v/>
      </c>
      <c r="Q541" t="str">
        <f>IFERROR(__xludf.DUMMYFUNCTION("""COMPUTED_VALUE"""),"")</f>
        <v/>
      </c>
      <c r="R541" t="str">
        <f>IFERROR(__xludf.DUMMYFUNCTION("""COMPUTED_VALUE"""),"")</f>
        <v/>
      </c>
      <c r="S541" t="str">
        <f>IFERROR(__xludf.DUMMYFUNCTION("""COMPUTED_VALUE"""),"")</f>
        <v/>
      </c>
      <c r="T541" t="str">
        <f>IFERROR(__xludf.DUMMYFUNCTION("""COMPUTED_VALUE"""),"")</f>
        <v/>
      </c>
      <c r="U541" t="str">
        <f>IFERROR(__xludf.DUMMYFUNCTION("""COMPUTED_VALUE"""),"")</f>
        <v/>
      </c>
      <c r="V541" t="str">
        <f>IFERROR(__xludf.DUMMYFUNCTION("""COMPUTED_VALUE"""),"")</f>
        <v/>
      </c>
      <c r="W541" t="str">
        <f>IFERROR(__xludf.DUMMYFUNCTION("""COMPUTED_VALUE"""),"")</f>
        <v/>
      </c>
      <c r="X541" t="str">
        <f>IFERROR(__xludf.DUMMYFUNCTION("""COMPUTED_VALUE"""),"")</f>
        <v/>
      </c>
      <c r="Y541" t="str">
        <f>IFERROR(__xludf.DUMMYFUNCTION("""COMPUTED_VALUE"""),"")</f>
        <v/>
      </c>
      <c r="Z541" t="str">
        <f>IFERROR(__xludf.DUMMYFUNCTION("""COMPUTED_VALUE"""),"")</f>
        <v/>
      </c>
      <c r="AA541" t="str">
        <f>IFERROR(__xludf.DUMMYFUNCTION("""COMPUTED_VALUE"""),"")</f>
        <v/>
      </c>
      <c r="AB541" t="str">
        <f>IFERROR(__xludf.DUMMYFUNCTION("""COMPUTED_VALUE"""),"")</f>
        <v/>
      </c>
      <c r="AC541" t="str">
        <f>IFERROR(__xludf.DUMMYFUNCTION("""COMPUTED_VALUE"""),"")</f>
        <v/>
      </c>
      <c r="AD541" t="str">
        <f>IFERROR(__xludf.DUMMYFUNCTION("""COMPUTED_VALUE"""),"")</f>
        <v/>
      </c>
      <c r="AE541" t="str">
        <f>IFERROR(__xludf.DUMMYFUNCTION("""COMPUTED_VALUE"""),"")</f>
        <v/>
      </c>
      <c r="AF541" t="str">
        <f>IFERROR(__xludf.DUMMYFUNCTION("""COMPUTED_VALUE"""),"")</f>
        <v/>
      </c>
      <c r="AG541" t="str">
        <f>IFERROR(__xludf.DUMMYFUNCTION("""COMPUTED_VALUE"""),"")</f>
        <v/>
      </c>
    </row>
    <row r="542">
      <c r="A542" t="str">
        <f>IFERROR(__xludf.DUMMYFUNCTION("""COMPUTED_VALUE"""),"")</f>
        <v/>
      </c>
      <c r="B542" t="str">
        <f>IFERROR(__xludf.DUMMYFUNCTION("""COMPUTED_VALUE"""),"")</f>
        <v/>
      </c>
      <c r="C542" t="str">
        <f>IFERROR(__xludf.DUMMYFUNCTION("""COMPUTED_VALUE"""),"")</f>
        <v/>
      </c>
      <c r="D542" t="str">
        <f>IFERROR(__xludf.DUMMYFUNCTION("""COMPUTED_VALUE"""),"")</f>
        <v/>
      </c>
      <c r="E542" t="str">
        <f>IFERROR(__xludf.DUMMYFUNCTION("""COMPUTED_VALUE"""),"")</f>
        <v/>
      </c>
      <c r="F542" t="str">
        <f>IFERROR(__xludf.DUMMYFUNCTION("""COMPUTED_VALUE"""),"")</f>
        <v/>
      </c>
      <c r="G542" t="str">
        <f>IFERROR(__xludf.DUMMYFUNCTION("""COMPUTED_VALUE"""),"")</f>
        <v/>
      </c>
      <c r="H542" t="str">
        <f>IFERROR(__xludf.DUMMYFUNCTION("""COMPUTED_VALUE"""),"")</f>
        <v/>
      </c>
      <c r="I542" t="str">
        <f>IFERROR(__xludf.DUMMYFUNCTION("""COMPUTED_VALUE"""),"")</f>
        <v/>
      </c>
      <c r="J542" t="str">
        <f>IFERROR(__xludf.DUMMYFUNCTION("""COMPUTED_VALUE"""),"")</f>
        <v/>
      </c>
      <c r="K542" t="str">
        <f>IFERROR(__xludf.DUMMYFUNCTION("""COMPUTED_VALUE"""),"")</f>
        <v/>
      </c>
      <c r="L542" s="61" t="str">
        <f>IFERROR(__xludf.DUMMYFUNCTION("""COMPUTED_VALUE"""),"")</f>
        <v/>
      </c>
      <c r="M542" s="61" t="str">
        <f>IFERROR(__xludf.DUMMYFUNCTION("""COMPUTED_VALUE"""),"")</f>
        <v/>
      </c>
      <c r="N542" t="str">
        <f>IFERROR(__xludf.DUMMYFUNCTION("""COMPUTED_VALUE"""),"")</f>
        <v/>
      </c>
      <c r="O542" t="str">
        <f>IFERROR(__xludf.DUMMYFUNCTION("""COMPUTED_VALUE"""),"")</f>
        <v/>
      </c>
      <c r="P542" t="str">
        <f>IFERROR(__xludf.DUMMYFUNCTION("""COMPUTED_VALUE"""),"")</f>
        <v/>
      </c>
      <c r="Q542" t="str">
        <f>IFERROR(__xludf.DUMMYFUNCTION("""COMPUTED_VALUE"""),"")</f>
        <v/>
      </c>
      <c r="R542" t="str">
        <f>IFERROR(__xludf.DUMMYFUNCTION("""COMPUTED_VALUE"""),"")</f>
        <v/>
      </c>
      <c r="S542" t="str">
        <f>IFERROR(__xludf.DUMMYFUNCTION("""COMPUTED_VALUE"""),"")</f>
        <v/>
      </c>
      <c r="T542" t="str">
        <f>IFERROR(__xludf.DUMMYFUNCTION("""COMPUTED_VALUE"""),"")</f>
        <v/>
      </c>
      <c r="U542" t="str">
        <f>IFERROR(__xludf.DUMMYFUNCTION("""COMPUTED_VALUE"""),"")</f>
        <v/>
      </c>
      <c r="V542" t="str">
        <f>IFERROR(__xludf.DUMMYFUNCTION("""COMPUTED_VALUE"""),"")</f>
        <v/>
      </c>
      <c r="W542" t="str">
        <f>IFERROR(__xludf.DUMMYFUNCTION("""COMPUTED_VALUE"""),"")</f>
        <v/>
      </c>
      <c r="X542" t="str">
        <f>IFERROR(__xludf.DUMMYFUNCTION("""COMPUTED_VALUE"""),"")</f>
        <v/>
      </c>
      <c r="Y542" t="str">
        <f>IFERROR(__xludf.DUMMYFUNCTION("""COMPUTED_VALUE"""),"")</f>
        <v/>
      </c>
      <c r="Z542" t="str">
        <f>IFERROR(__xludf.DUMMYFUNCTION("""COMPUTED_VALUE"""),"")</f>
        <v/>
      </c>
      <c r="AA542" t="str">
        <f>IFERROR(__xludf.DUMMYFUNCTION("""COMPUTED_VALUE"""),"")</f>
        <v/>
      </c>
      <c r="AB542" t="str">
        <f>IFERROR(__xludf.DUMMYFUNCTION("""COMPUTED_VALUE"""),"")</f>
        <v/>
      </c>
      <c r="AC542" t="str">
        <f>IFERROR(__xludf.DUMMYFUNCTION("""COMPUTED_VALUE"""),"")</f>
        <v/>
      </c>
      <c r="AD542" t="str">
        <f>IFERROR(__xludf.DUMMYFUNCTION("""COMPUTED_VALUE"""),"")</f>
        <v/>
      </c>
      <c r="AE542" t="str">
        <f>IFERROR(__xludf.DUMMYFUNCTION("""COMPUTED_VALUE"""),"")</f>
        <v/>
      </c>
      <c r="AF542" t="str">
        <f>IFERROR(__xludf.DUMMYFUNCTION("""COMPUTED_VALUE"""),"")</f>
        <v/>
      </c>
      <c r="AG542" t="str">
        <f>IFERROR(__xludf.DUMMYFUNCTION("""COMPUTED_VALUE"""),"")</f>
        <v/>
      </c>
    </row>
    <row r="543">
      <c r="A543" t="str">
        <f>IFERROR(__xludf.DUMMYFUNCTION("""COMPUTED_VALUE"""),"")</f>
        <v/>
      </c>
      <c r="B543" t="str">
        <f>IFERROR(__xludf.DUMMYFUNCTION("""COMPUTED_VALUE"""),"")</f>
        <v/>
      </c>
      <c r="C543" t="str">
        <f>IFERROR(__xludf.DUMMYFUNCTION("""COMPUTED_VALUE"""),"")</f>
        <v/>
      </c>
      <c r="D543" t="str">
        <f>IFERROR(__xludf.DUMMYFUNCTION("""COMPUTED_VALUE"""),"")</f>
        <v/>
      </c>
      <c r="E543" t="str">
        <f>IFERROR(__xludf.DUMMYFUNCTION("""COMPUTED_VALUE"""),"")</f>
        <v/>
      </c>
      <c r="F543" t="str">
        <f>IFERROR(__xludf.DUMMYFUNCTION("""COMPUTED_VALUE"""),"")</f>
        <v/>
      </c>
      <c r="G543" t="str">
        <f>IFERROR(__xludf.DUMMYFUNCTION("""COMPUTED_VALUE"""),"")</f>
        <v/>
      </c>
      <c r="H543" t="str">
        <f>IFERROR(__xludf.DUMMYFUNCTION("""COMPUTED_VALUE"""),"")</f>
        <v/>
      </c>
      <c r="I543" t="str">
        <f>IFERROR(__xludf.DUMMYFUNCTION("""COMPUTED_VALUE"""),"")</f>
        <v/>
      </c>
      <c r="J543" t="str">
        <f>IFERROR(__xludf.DUMMYFUNCTION("""COMPUTED_VALUE"""),"")</f>
        <v/>
      </c>
      <c r="K543" t="str">
        <f>IFERROR(__xludf.DUMMYFUNCTION("""COMPUTED_VALUE"""),"")</f>
        <v/>
      </c>
      <c r="L543" s="61" t="str">
        <f>IFERROR(__xludf.DUMMYFUNCTION("""COMPUTED_VALUE"""),"")</f>
        <v/>
      </c>
      <c r="M543" s="61" t="str">
        <f>IFERROR(__xludf.DUMMYFUNCTION("""COMPUTED_VALUE"""),"")</f>
        <v/>
      </c>
      <c r="N543" t="str">
        <f>IFERROR(__xludf.DUMMYFUNCTION("""COMPUTED_VALUE"""),"")</f>
        <v/>
      </c>
      <c r="O543" t="str">
        <f>IFERROR(__xludf.DUMMYFUNCTION("""COMPUTED_VALUE"""),"")</f>
        <v/>
      </c>
      <c r="P543" t="str">
        <f>IFERROR(__xludf.DUMMYFUNCTION("""COMPUTED_VALUE"""),"")</f>
        <v/>
      </c>
      <c r="Q543" t="str">
        <f>IFERROR(__xludf.DUMMYFUNCTION("""COMPUTED_VALUE"""),"")</f>
        <v/>
      </c>
      <c r="R543" t="str">
        <f>IFERROR(__xludf.DUMMYFUNCTION("""COMPUTED_VALUE"""),"")</f>
        <v/>
      </c>
      <c r="S543" t="str">
        <f>IFERROR(__xludf.DUMMYFUNCTION("""COMPUTED_VALUE"""),"")</f>
        <v/>
      </c>
      <c r="T543" t="str">
        <f>IFERROR(__xludf.DUMMYFUNCTION("""COMPUTED_VALUE"""),"")</f>
        <v/>
      </c>
      <c r="U543" t="str">
        <f>IFERROR(__xludf.DUMMYFUNCTION("""COMPUTED_VALUE"""),"")</f>
        <v/>
      </c>
      <c r="V543" t="str">
        <f>IFERROR(__xludf.DUMMYFUNCTION("""COMPUTED_VALUE"""),"")</f>
        <v/>
      </c>
      <c r="W543" t="str">
        <f>IFERROR(__xludf.DUMMYFUNCTION("""COMPUTED_VALUE"""),"")</f>
        <v/>
      </c>
      <c r="X543" t="str">
        <f>IFERROR(__xludf.DUMMYFUNCTION("""COMPUTED_VALUE"""),"")</f>
        <v/>
      </c>
      <c r="Y543" t="str">
        <f>IFERROR(__xludf.DUMMYFUNCTION("""COMPUTED_VALUE"""),"")</f>
        <v/>
      </c>
      <c r="Z543" t="str">
        <f>IFERROR(__xludf.DUMMYFUNCTION("""COMPUTED_VALUE"""),"")</f>
        <v/>
      </c>
      <c r="AA543" t="str">
        <f>IFERROR(__xludf.DUMMYFUNCTION("""COMPUTED_VALUE"""),"")</f>
        <v/>
      </c>
      <c r="AB543" t="str">
        <f>IFERROR(__xludf.DUMMYFUNCTION("""COMPUTED_VALUE"""),"")</f>
        <v/>
      </c>
      <c r="AC543" t="str">
        <f>IFERROR(__xludf.DUMMYFUNCTION("""COMPUTED_VALUE"""),"")</f>
        <v/>
      </c>
      <c r="AD543" t="str">
        <f>IFERROR(__xludf.DUMMYFUNCTION("""COMPUTED_VALUE"""),"")</f>
        <v/>
      </c>
      <c r="AE543" t="str">
        <f>IFERROR(__xludf.DUMMYFUNCTION("""COMPUTED_VALUE"""),"")</f>
        <v/>
      </c>
      <c r="AF543" t="str">
        <f>IFERROR(__xludf.DUMMYFUNCTION("""COMPUTED_VALUE"""),"")</f>
        <v/>
      </c>
      <c r="AG543" t="str">
        <f>IFERROR(__xludf.DUMMYFUNCTION("""COMPUTED_VALUE"""),"")</f>
        <v/>
      </c>
    </row>
    <row r="544">
      <c r="A544" t="str">
        <f>IFERROR(__xludf.DUMMYFUNCTION("""COMPUTED_VALUE"""),"")</f>
        <v/>
      </c>
      <c r="B544" t="str">
        <f>IFERROR(__xludf.DUMMYFUNCTION("""COMPUTED_VALUE"""),"")</f>
        <v/>
      </c>
      <c r="C544" t="str">
        <f>IFERROR(__xludf.DUMMYFUNCTION("""COMPUTED_VALUE"""),"")</f>
        <v/>
      </c>
      <c r="D544" t="str">
        <f>IFERROR(__xludf.DUMMYFUNCTION("""COMPUTED_VALUE"""),"")</f>
        <v/>
      </c>
      <c r="E544" t="str">
        <f>IFERROR(__xludf.DUMMYFUNCTION("""COMPUTED_VALUE"""),"")</f>
        <v/>
      </c>
      <c r="F544" t="str">
        <f>IFERROR(__xludf.DUMMYFUNCTION("""COMPUTED_VALUE"""),"")</f>
        <v/>
      </c>
      <c r="G544" t="str">
        <f>IFERROR(__xludf.DUMMYFUNCTION("""COMPUTED_VALUE"""),"")</f>
        <v/>
      </c>
      <c r="H544" t="str">
        <f>IFERROR(__xludf.DUMMYFUNCTION("""COMPUTED_VALUE"""),"")</f>
        <v/>
      </c>
      <c r="I544" t="str">
        <f>IFERROR(__xludf.DUMMYFUNCTION("""COMPUTED_VALUE"""),"")</f>
        <v/>
      </c>
      <c r="J544" t="str">
        <f>IFERROR(__xludf.DUMMYFUNCTION("""COMPUTED_VALUE"""),"")</f>
        <v/>
      </c>
      <c r="K544" t="str">
        <f>IFERROR(__xludf.DUMMYFUNCTION("""COMPUTED_VALUE"""),"")</f>
        <v/>
      </c>
      <c r="L544" s="61" t="str">
        <f>IFERROR(__xludf.DUMMYFUNCTION("""COMPUTED_VALUE"""),"")</f>
        <v/>
      </c>
      <c r="M544" s="61" t="str">
        <f>IFERROR(__xludf.DUMMYFUNCTION("""COMPUTED_VALUE"""),"")</f>
        <v/>
      </c>
      <c r="N544" t="str">
        <f>IFERROR(__xludf.DUMMYFUNCTION("""COMPUTED_VALUE"""),"")</f>
        <v/>
      </c>
      <c r="O544" t="str">
        <f>IFERROR(__xludf.DUMMYFUNCTION("""COMPUTED_VALUE"""),"")</f>
        <v/>
      </c>
      <c r="P544" t="str">
        <f>IFERROR(__xludf.DUMMYFUNCTION("""COMPUTED_VALUE"""),"")</f>
        <v/>
      </c>
      <c r="Q544" t="str">
        <f>IFERROR(__xludf.DUMMYFUNCTION("""COMPUTED_VALUE"""),"")</f>
        <v/>
      </c>
      <c r="R544" t="str">
        <f>IFERROR(__xludf.DUMMYFUNCTION("""COMPUTED_VALUE"""),"")</f>
        <v/>
      </c>
      <c r="S544" t="str">
        <f>IFERROR(__xludf.DUMMYFUNCTION("""COMPUTED_VALUE"""),"")</f>
        <v/>
      </c>
      <c r="T544" t="str">
        <f>IFERROR(__xludf.DUMMYFUNCTION("""COMPUTED_VALUE"""),"")</f>
        <v/>
      </c>
      <c r="U544" t="str">
        <f>IFERROR(__xludf.DUMMYFUNCTION("""COMPUTED_VALUE"""),"")</f>
        <v/>
      </c>
      <c r="V544" t="str">
        <f>IFERROR(__xludf.DUMMYFUNCTION("""COMPUTED_VALUE"""),"")</f>
        <v/>
      </c>
      <c r="W544" t="str">
        <f>IFERROR(__xludf.DUMMYFUNCTION("""COMPUTED_VALUE"""),"")</f>
        <v/>
      </c>
      <c r="X544" t="str">
        <f>IFERROR(__xludf.DUMMYFUNCTION("""COMPUTED_VALUE"""),"")</f>
        <v/>
      </c>
      <c r="Y544" t="str">
        <f>IFERROR(__xludf.DUMMYFUNCTION("""COMPUTED_VALUE"""),"")</f>
        <v/>
      </c>
      <c r="Z544" t="str">
        <f>IFERROR(__xludf.DUMMYFUNCTION("""COMPUTED_VALUE"""),"")</f>
        <v/>
      </c>
      <c r="AA544" t="str">
        <f>IFERROR(__xludf.DUMMYFUNCTION("""COMPUTED_VALUE"""),"")</f>
        <v/>
      </c>
      <c r="AB544" t="str">
        <f>IFERROR(__xludf.DUMMYFUNCTION("""COMPUTED_VALUE"""),"")</f>
        <v/>
      </c>
      <c r="AC544" t="str">
        <f>IFERROR(__xludf.DUMMYFUNCTION("""COMPUTED_VALUE"""),"")</f>
        <v/>
      </c>
      <c r="AD544" t="str">
        <f>IFERROR(__xludf.DUMMYFUNCTION("""COMPUTED_VALUE"""),"")</f>
        <v/>
      </c>
      <c r="AE544" t="str">
        <f>IFERROR(__xludf.DUMMYFUNCTION("""COMPUTED_VALUE"""),"")</f>
        <v/>
      </c>
      <c r="AF544" t="str">
        <f>IFERROR(__xludf.DUMMYFUNCTION("""COMPUTED_VALUE"""),"")</f>
        <v/>
      </c>
      <c r="AG544" t="str">
        <f>IFERROR(__xludf.DUMMYFUNCTION("""COMPUTED_VALUE"""),"")</f>
        <v/>
      </c>
    </row>
    <row r="545">
      <c r="A545" t="str">
        <f>IFERROR(__xludf.DUMMYFUNCTION("""COMPUTED_VALUE"""),"")</f>
        <v/>
      </c>
      <c r="B545" t="str">
        <f>IFERROR(__xludf.DUMMYFUNCTION("""COMPUTED_VALUE"""),"")</f>
        <v/>
      </c>
      <c r="C545" t="str">
        <f>IFERROR(__xludf.DUMMYFUNCTION("""COMPUTED_VALUE"""),"")</f>
        <v/>
      </c>
      <c r="D545" t="str">
        <f>IFERROR(__xludf.DUMMYFUNCTION("""COMPUTED_VALUE"""),"")</f>
        <v/>
      </c>
      <c r="E545" t="str">
        <f>IFERROR(__xludf.DUMMYFUNCTION("""COMPUTED_VALUE"""),"")</f>
        <v/>
      </c>
      <c r="F545" t="str">
        <f>IFERROR(__xludf.DUMMYFUNCTION("""COMPUTED_VALUE"""),"")</f>
        <v/>
      </c>
      <c r="G545" t="str">
        <f>IFERROR(__xludf.DUMMYFUNCTION("""COMPUTED_VALUE"""),"")</f>
        <v/>
      </c>
      <c r="H545" t="str">
        <f>IFERROR(__xludf.DUMMYFUNCTION("""COMPUTED_VALUE"""),"")</f>
        <v/>
      </c>
      <c r="I545" t="str">
        <f>IFERROR(__xludf.DUMMYFUNCTION("""COMPUTED_VALUE"""),"")</f>
        <v/>
      </c>
      <c r="J545" t="str">
        <f>IFERROR(__xludf.DUMMYFUNCTION("""COMPUTED_VALUE"""),"")</f>
        <v/>
      </c>
      <c r="K545" t="str">
        <f>IFERROR(__xludf.DUMMYFUNCTION("""COMPUTED_VALUE"""),"")</f>
        <v/>
      </c>
      <c r="L545" s="61" t="str">
        <f>IFERROR(__xludf.DUMMYFUNCTION("""COMPUTED_VALUE"""),"")</f>
        <v/>
      </c>
      <c r="M545" s="61" t="str">
        <f>IFERROR(__xludf.DUMMYFUNCTION("""COMPUTED_VALUE"""),"")</f>
        <v/>
      </c>
      <c r="N545" t="str">
        <f>IFERROR(__xludf.DUMMYFUNCTION("""COMPUTED_VALUE"""),"")</f>
        <v/>
      </c>
      <c r="O545" t="str">
        <f>IFERROR(__xludf.DUMMYFUNCTION("""COMPUTED_VALUE"""),"")</f>
        <v/>
      </c>
      <c r="P545" t="str">
        <f>IFERROR(__xludf.DUMMYFUNCTION("""COMPUTED_VALUE"""),"")</f>
        <v/>
      </c>
      <c r="Q545" t="str">
        <f>IFERROR(__xludf.DUMMYFUNCTION("""COMPUTED_VALUE"""),"")</f>
        <v/>
      </c>
      <c r="R545" t="str">
        <f>IFERROR(__xludf.DUMMYFUNCTION("""COMPUTED_VALUE"""),"")</f>
        <v/>
      </c>
      <c r="S545" t="str">
        <f>IFERROR(__xludf.DUMMYFUNCTION("""COMPUTED_VALUE"""),"")</f>
        <v/>
      </c>
      <c r="T545" t="str">
        <f>IFERROR(__xludf.DUMMYFUNCTION("""COMPUTED_VALUE"""),"")</f>
        <v/>
      </c>
      <c r="U545" t="str">
        <f>IFERROR(__xludf.DUMMYFUNCTION("""COMPUTED_VALUE"""),"")</f>
        <v/>
      </c>
      <c r="V545" t="str">
        <f>IFERROR(__xludf.DUMMYFUNCTION("""COMPUTED_VALUE"""),"")</f>
        <v/>
      </c>
      <c r="W545" t="str">
        <f>IFERROR(__xludf.DUMMYFUNCTION("""COMPUTED_VALUE"""),"")</f>
        <v/>
      </c>
      <c r="X545" t="str">
        <f>IFERROR(__xludf.DUMMYFUNCTION("""COMPUTED_VALUE"""),"")</f>
        <v/>
      </c>
      <c r="Y545" t="str">
        <f>IFERROR(__xludf.DUMMYFUNCTION("""COMPUTED_VALUE"""),"")</f>
        <v/>
      </c>
      <c r="Z545" t="str">
        <f>IFERROR(__xludf.DUMMYFUNCTION("""COMPUTED_VALUE"""),"")</f>
        <v/>
      </c>
      <c r="AA545" t="str">
        <f>IFERROR(__xludf.DUMMYFUNCTION("""COMPUTED_VALUE"""),"")</f>
        <v/>
      </c>
      <c r="AB545" t="str">
        <f>IFERROR(__xludf.DUMMYFUNCTION("""COMPUTED_VALUE"""),"")</f>
        <v/>
      </c>
      <c r="AC545" t="str">
        <f>IFERROR(__xludf.DUMMYFUNCTION("""COMPUTED_VALUE"""),"")</f>
        <v/>
      </c>
      <c r="AD545" t="str">
        <f>IFERROR(__xludf.DUMMYFUNCTION("""COMPUTED_VALUE"""),"")</f>
        <v/>
      </c>
      <c r="AE545" t="str">
        <f>IFERROR(__xludf.DUMMYFUNCTION("""COMPUTED_VALUE"""),"")</f>
        <v/>
      </c>
      <c r="AF545" t="str">
        <f>IFERROR(__xludf.DUMMYFUNCTION("""COMPUTED_VALUE"""),"")</f>
        <v/>
      </c>
      <c r="AG545" t="str">
        <f>IFERROR(__xludf.DUMMYFUNCTION("""COMPUTED_VALUE"""),"")</f>
        <v/>
      </c>
    </row>
    <row r="546">
      <c r="A546" t="str">
        <f>IFERROR(__xludf.DUMMYFUNCTION("""COMPUTED_VALUE"""),"")</f>
        <v/>
      </c>
      <c r="B546" t="str">
        <f>IFERROR(__xludf.DUMMYFUNCTION("""COMPUTED_VALUE"""),"")</f>
        <v/>
      </c>
      <c r="C546" t="str">
        <f>IFERROR(__xludf.DUMMYFUNCTION("""COMPUTED_VALUE"""),"")</f>
        <v/>
      </c>
      <c r="D546" t="str">
        <f>IFERROR(__xludf.DUMMYFUNCTION("""COMPUTED_VALUE"""),"")</f>
        <v/>
      </c>
      <c r="E546" t="str">
        <f>IFERROR(__xludf.DUMMYFUNCTION("""COMPUTED_VALUE"""),"")</f>
        <v/>
      </c>
      <c r="F546" t="str">
        <f>IFERROR(__xludf.DUMMYFUNCTION("""COMPUTED_VALUE"""),"")</f>
        <v/>
      </c>
      <c r="G546" t="str">
        <f>IFERROR(__xludf.DUMMYFUNCTION("""COMPUTED_VALUE"""),"")</f>
        <v/>
      </c>
      <c r="H546" t="str">
        <f>IFERROR(__xludf.DUMMYFUNCTION("""COMPUTED_VALUE"""),"")</f>
        <v/>
      </c>
      <c r="I546" t="str">
        <f>IFERROR(__xludf.DUMMYFUNCTION("""COMPUTED_VALUE"""),"")</f>
        <v/>
      </c>
      <c r="J546" t="str">
        <f>IFERROR(__xludf.DUMMYFUNCTION("""COMPUTED_VALUE"""),"")</f>
        <v/>
      </c>
      <c r="K546" t="str">
        <f>IFERROR(__xludf.DUMMYFUNCTION("""COMPUTED_VALUE"""),"")</f>
        <v/>
      </c>
      <c r="L546" s="61" t="str">
        <f>IFERROR(__xludf.DUMMYFUNCTION("""COMPUTED_VALUE"""),"")</f>
        <v/>
      </c>
      <c r="M546" s="61" t="str">
        <f>IFERROR(__xludf.DUMMYFUNCTION("""COMPUTED_VALUE"""),"")</f>
        <v/>
      </c>
      <c r="N546" t="str">
        <f>IFERROR(__xludf.DUMMYFUNCTION("""COMPUTED_VALUE"""),"")</f>
        <v/>
      </c>
      <c r="O546" t="str">
        <f>IFERROR(__xludf.DUMMYFUNCTION("""COMPUTED_VALUE"""),"")</f>
        <v/>
      </c>
      <c r="P546" t="str">
        <f>IFERROR(__xludf.DUMMYFUNCTION("""COMPUTED_VALUE"""),"")</f>
        <v/>
      </c>
      <c r="Q546" t="str">
        <f>IFERROR(__xludf.DUMMYFUNCTION("""COMPUTED_VALUE"""),"")</f>
        <v/>
      </c>
      <c r="R546" t="str">
        <f>IFERROR(__xludf.DUMMYFUNCTION("""COMPUTED_VALUE"""),"")</f>
        <v/>
      </c>
      <c r="S546" t="str">
        <f>IFERROR(__xludf.DUMMYFUNCTION("""COMPUTED_VALUE"""),"")</f>
        <v/>
      </c>
      <c r="T546" t="str">
        <f>IFERROR(__xludf.DUMMYFUNCTION("""COMPUTED_VALUE"""),"")</f>
        <v/>
      </c>
      <c r="U546" t="str">
        <f>IFERROR(__xludf.DUMMYFUNCTION("""COMPUTED_VALUE"""),"")</f>
        <v/>
      </c>
      <c r="V546" t="str">
        <f>IFERROR(__xludf.DUMMYFUNCTION("""COMPUTED_VALUE"""),"")</f>
        <v/>
      </c>
      <c r="W546" t="str">
        <f>IFERROR(__xludf.DUMMYFUNCTION("""COMPUTED_VALUE"""),"")</f>
        <v/>
      </c>
      <c r="X546" t="str">
        <f>IFERROR(__xludf.DUMMYFUNCTION("""COMPUTED_VALUE"""),"")</f>
        <v/>
      </c>
      <c r="Y546" t="str">
        <f>IFERROR(__xludf.DUMMYFUNCTION("""COMPUTED_VALUE"""),"")</f>
        <v/>
      </c>
      <c r="Z546" t="str">
        <f>IFERROR(__xludf.DUMMYFUNCTION("""COMPUTED_VALUE"""),"")</f>
        <v/>
      </c>
      <c r="AA546" t="str">
        <f>IFERROR(__xludf.DUMMYFUNCTION("""COMPUTED_VALUE"""),"")</f>
        <v/>
      </c>
      <c r="AB546" t="str">
        <f>IFERROR(__xludf.DUMMYFUNCTION("""COMPUTED_VALUE"""),"")</f>
        <v/>
      </c>
      <c r="AC546" t="str">
        <f>IFERROR(__xludf.DUMMYFUNCTION("""COMPUTED_VALUE"""),"")</f>
        <v/>
      </c>
      <c r="AD546" t="str">
        <f>IFERROR(__xludf.DUMMYFUNCTION("""COMPUTED_VALUE"""),"")</f>
        <v/>
      </c>
      <c r="AE546" t="str">
        <f>IFERROR(__xludf.DUMMYFUNCTION("""COMPUTED_VALUE"""),"")</f>
        <v/>
      </c>
      <c r="AF546" t="str">
        <f>IFERROR(__xludf.DUMMYFUNCTION("""COMPUTED_VALUE"""),"")</f>
        <v/>
      </c>
      <c r="AG546" t="str">
        <f>IFERROR(__xludf.DUMMYFUNCTION("""COMPUTED_VALUE"""),"")</f>
        <v/>
      </c>
    </row>
    <row r="547">
      <c r="A547" t="str">
        <f>IFERROR(__xludf.DUMMYFUNCTION("""COMPUTED_VALUE"""),"")</f>
        <v/>
      </c>
      <c r="B547" t="str">
        <f>IFERROR(__xludf.DUMMYFUNCTION("""COMPUTED_VALUE"""),"")</f>
        <v/>
      </c>
      <c r="C547" t="str">
        <f>IFERROR(__xludf.DUMMYFUNCTION("""COMPUTED_VALUE"""),"")</f>
        <v/>
      </c>
      <c r="D547" t="str">
        <f>IFERROR(__xludf.DUMMYFUNCTION("""COMPUTED_VALUE"""),"")</f>
        <v/>
      </c>
      <c r="E547" t="str">
        <f>IFERROR(__xludf.DUMMYFUNCTION("""COMPUTED_VALUE"""),"")</f>
        <v/>
      </c>
      <c r="F547" t="str">
        <f>IFERROR(__xludf.DUMMYFUNCTION("""COMPUTED_VALUE"""),"")</f>
        <v/>
      </c>
      <c r="G547" t="str">
        <f>IFERROR(__xludf.DUMMYFUNCTION("""COMPUTED_VALUE"""),"")</f>
        <v/>
      </c>
      <c r="H547" t="str">
        <f>IFERROR(__xludf.DUMMYFUNCTION("""COMPUTED_VALUE"""),"")</f>
        <v/>
      </c>
      <c r="I547" t="str">
        <f>IFERROR(__xludf.DUMMYFUNCTION("""COMPUTED_VALUE"""),"")</f>
        <v/>
      </c>
      <c r="J547" t="str">
        <f>IFERROR(__xludf.DUMMYFUNCTION("""COMPUTED_VALUE"""),"")</f>
        <v/>
      </c>
      <c r="K547" t="str">
        <f>IFERROR(__xludf.DUMMYFUNCTION("""COMPUTED_VALUE"""),"")</f>
        <v/>
      </c>
      <c r="L547" s="61" t="str">
        <f>IFERROR(__xludf.DUMMYFUNCTION("""COMPUTED_VALUE"""),"")</f>
        <v/>
      </c>
      <c r="M547" s="61" t="str">
        <f>IFERROR(__xludf.DUMMYFUNCTION("""COMPUTED_VALUE"""),"")</f>
        <v/>
      </c>
      <c r="N547" t="str">
        <f>IFERROR(__xludf.DUMMYFUNCTION("""COMPUTED_VALUE"""),"")</f>
        <v/>
      </c>
      <c r="O547" t="str">
        <f>IFERROR(__xludf.DUMMYFUNCTION("""COMPUTED_VALUE"""),"")</f>
        <v/>
      </c>
      <c r="P547" t="str">
        <f>IFERROR(__xludf.DUMMYFUNCTION("""COMPUTED_VALUE"""),"")</f>
        <v/>
      </c>
      <c r="Q547" t="str">
        <f>IFERROR(__xludf.DUMMYFUNCTION("""COMPUTED_VALUE"""),"")</f>
        <v/>
      </c>
      <c r="R547" t="str">
        <f>IFERROR(__xludf.DUMMYFUNCTION("""COMPUTED_VALUE"""),"")</f>
        <v/>
      </c>
      <c r="S547" t="str">
        <f>IFERROR(__xludf.DUMMYFUNCTION("""COMPUTED_VALUE"""),"")</f>
        <v/>
      </c>
      <c r="T547" t="str">
        <f>IFERROR(__xludf.DUMMYFUNCTION("""COMPUTED_VALUE"""),"")</f>
        <v/>
      </c>
      <c r="U547" t="str">
        <f>IFERROR(__xludf.DUMMYFUNCTION("""COMPUTED_VALUE"""),"")</f>
        <v/>
      </c>
      <c r="V547" t="str">
        <f>IFERROR(__xludf.DUMMYFUNCTION("""COMPUTED_VALUE"""),"")</f>
        <v/>
      </c>
      <c r="W547" t="str">
        <f>IFERROR(__xludf.DUMMYFUNCTION("""COMPUTED_VALUE"""),"")</f>
        <v/>
      </c>
      <c r="X547" t="str">
        <f>IFERROR(__xludf.DUMMYFUNCTION("""COMPUTED_VALUE"""),"")</f>
        <v/>
      </c>
      <c r="Y547" t="str">
        <f>IFERROR(__xludf.DUMMYFUNCTION("""COMPUTED_VALUE"""),"")</f>
        <v/>
      </c>
      <c r="Z547" t="str">
        <f>IFERROR(__xludf.DUMMYFUNCTION("""COMPUTED_VALUE"""),"")</f>
        <v/>
      </c>
      <c r="AA547" t="str">
        <f>IFERROR(__xludf.DUMMYFUNCTION("""COMPUTED_VALUE"""),"")</f>
        <v/>
      </c>
      <c r="AB547" t="str">
        <f>IFERROR(__xludf.DUMMYFUNCTION("""COMPUTED_VALUE"""),"")</f>
        <v/>
      </c>
      <c r="AC547" t="str">
        <f>IFERROR(__xludf.DUMMYFUNCTION("""COMPUTED_VALUE"""),"")</f>
        <v/>
      </c>
      <c r="AD547" t="str">
        <f>IFERROR(__xludf.DUMMYFUNCTION("""COMPUTED_VALUE"""),"")</f>
        <v/>
      </c>
      <c r="AE547" t="str">
        <f>IFERROR(__xludf.DUMMYFUNCTION("""COMPUTED_VALUE"""),"")</f>
        <v/>
      </c>
      <c r="AF547" t="str">
        <f>IFERROR(__xludf.DUMMYFUNCTION("""COMPUTED_VALUE"""),"")</f>
        <v/>
      </c>
      <c r="AG547" t="str">
        <f>IFERROR(__xludf.DUMMYFUNCTION("""COMPUTED_VALUE"""),"")</f>
        <v/>
      </c>
    </row>
    <row r="548">
      <c r="A548" t="str">
        <f>IFERROR(__xludf.DUMMYFUNCTION("""COMPUTED_VALUE"""),"")</f>
        <v/>
      </c>
      <c r="B548" t="str">
        <f>IFERROR(__xludf.DUMMYFUNCTION("""COMPUTED_VALUE"""),"")</f>
        <v/>
      </c>
      <c r="C548" t="str">
        <f>IFERROR(__xludf.DUMMYFUNCTION("""COMPUTED_VALUE"""),"")</f>
        <v/>
      </c>
      <c r="D548" t="str">
        <f>IFERROR(__xludf.DUMMYFUNCTION("""COMPUTED_VALUE"""),"")</f>
        <v/>
      </c>
      <c r="E548" t="str">
        <f>IFERROR(__xludf.DUMMYFUNCTION("""COMPUTED_VALUE"""),"")</f>
        <v/>
      </c>
      <c r="F548" t="str">
        <f>IFERROR(__xludf.DUMMYFUNCTION("""COMPUTED_VALUE"""),"")</f>
        <v/>
      </c>
      <c r="G548" t="str">
        <f>IFERROR(__xludf.DUMMYFUNCTION("""COMPUTED_VALUE"""),"")</f>
        <v/>
      </c>
      <c r="H548" t="str">
        <f>IFERROR(__xludf.DUMMYFUNCTION("""COMPUTED_VALUE"""),"")</f>
        <v/>
      </c>
      <c r="I548" t="str">
        <f>IFERROR(__xludf.DUMMYFUNCTION("""COMPUTED_VALUE"""),"")</f>
        <v/>
      </c>
      <c r="J548" t="str">
        <f>IFERROR(__xludf.DUMMYFUNCTION("""COMPUTED_VALUE"""),"")</f>
        <v/>
      </c>
      <c r="K548" t="str">
        <f>IFERROR(__xludf.DUMMYFUNCTION("""COMPUTED_VALUE"""),"")</f>
        <v/>
      </c>
      <c r="L548" s="61" t="str">
        <f>IFERROR(__xludf.DUMMYFUNCTION("""COMPUTED_VALUE"""),"")</f>
        <v/>
      </c>
      <c r="M548" s="61" t="str">
        <f>IFERROR(__xludf.DUMMYFUNCTION("""COMPUTED_VALUE"""),"")</f>
        <v/>
      </c>
      <c r="N548" t="str">
        <f>IFERROR(__xludf.DUMMYFUNCTION("""COMPUTED_VALUE"""),"")</f>
        <v/>
      </c>
      <c r="O548" t="str">
        <f>IFERROR(__xludf.DUMMYFUNCTION("""COMPUTED_VALUE"""),"")</f>
        <v/>
      </c>
      <c r="P548" t="str">
        <f>IFERROR(__xludf.DUMMYFUNCTION("""COMPUTED_VALUE"""),"")</f>
        <v/>
      </c>
      <c r="Q548" t="str">
        <f>IFERROR(__xludf.DUMMYFUNCTION("""COMPUTED_VALUE"""),"")</f>
        <v/>
      </c>
      <c r="R548" t="str">
        <f>IFERROR(__xludf.DUMMYFUNCTION("""COMPUTED_VALUE"""),"")</f>
        <v/>
      </c>
      <c r="S548" t="str">
        <f>IFERROR(__xludf.DUMMYFUNCTION("""COMPUTED_VALUE"""),"")</f>
        <v/>
      </c>
      <c r="T548" t="str">
        <f>IFERROR(__xludf.DUMMYFUNCTION("""COMPUTED_VALUE"""),"")</f>
        <v/>
      </c>
      <c r="U548" t="str">
        <f>IFERROR(__xludf.DUMMYFUNCTION("""COMPUTED_VALUE"""),"")</f>
        <v/>
      </c>
      <c r="V548" t="str">
        <f>IFERROR(__xludf.DUMMYFUNCTION("""COMPUTED_VALUE"""),"")</f>
        <v/>
      </c>
      <c r="W548" t="str">
        <f>IFERROR(__xludf.DUMMYFUNCTION("""COMPUTED_VALUE"""),"")</f>
        <v/>
      </c>
      <c r="X548" t="str">
        <f>IFERROR(__xludf.DUMMYFUNCTION("""COMPUTED_VALUE"""),"")</f>
        <v/>
      </c>
      <c r="Y548" t="str">
        <f>IFERROR(__xludf.DUMMYFUNCTION("""COMPUTED_VALUE"""),"")</f>
        <v/>
      </c>
      <c r="Z548" t="str">
        <f>IFERROR(__xludf.DUMMYFUNCTION("""COMPUTED_VALUE"""),"")</f>
        <v/>
      </c>
      <c r="AA548" t="str">
        <f>IFERROR(__xludf.DUMMYFUNCTION("""COMPUTED_VALUE"""),"")</f>
        <v/>
      </c>
      <c r="AB548" t="str">
        <f>IFERROR(__xludf.DUMMYFUNCTION("""COMPUTED_VALUE"""),"")</f>
        <v/>
      </c>
      <c r="AC548" t="str">
        <f>IFERROR(__xludf.DUMMYFUNCTION("""COMPUTED_VALUE"""),"")</f>
        <v/>
      </c>
      <c r="AD548" t="str">
        <f>IFERROR(__xludf.DUMMYFUNCTION("""COMPUTED_VALUE"""),"")</f>
        <v/>
      </c>
      <c r="AE548" t="str">
        <f>IFERROR(__xludf.DUMMYFUNCTION("""COMPUTED_VALUE"""),"")</f>
        <v/>
      </c>
      <c r="AF548" t="str">
        <f>IFERROR(__xludf.DUMMYFUNCTION("""COMPUTED_VALUE"""),"")</f>
        <v/>
      </c>
      <c r="AG548" t="str">
        <f>IFERROR(__xludf.DUMMYFUNCTION("""COMPUTED_VALUE"""),"")</f>
        <v/>
      </c>
    </row>
    <row r="549">
      <c r="A549" t="str">
        <f>IFERROR(__xludf.DUMMYFUNCTION("""COMPUTED_VALUE"""),"")</f>
        <v/>
      </c>
      <c r="B549" t="str">
        <f>IFERROR(__xludf.DUMMYFUNCTION("""COMPUTED_VALUE"""),"")</f>
        <v/>
      </c>
      <c r="C549" t="str">
        <f>IFERROR(__xludf.DUMMYFUNCTION("""COMPUTED_VALUE"""),"")</f>
        <v/>
      </c>
      <c r="D549" t="str">
        <f>IFERROR(__xludf.DUMMYFUNCTION("""COMPUTED_VALUE"""),"")</f>
        <v/>
      </c>
      <c r="E549" t="str">
        <f>IFERROR(__xludf.DUMMYFUNCTION("""COMPUTED_VALUE"""),"")</f>
        <v/>
      </c>
      <c r="F549" t="str">
        <f>IFERROR(__xludf.DUMMYFUNCTION("""COMPUTED_VALUE"""),"")</f>
        <v/>
      </c>
      <c r="G549" t="str">
        <f>IFERROR(__xludf.DUMMYFUNCTION("""COMPUTED_VALUE"""),"")</f>
        <v/>
      </c>
      <c r="H549" t="str">
        <f>IFERROR(__xludf.DUMMYFUNCTION("""COMPUTED_VALUE"""),"")</f>
        <v/>
      </c>
      <c r="I549" t="str">
        <f>IFERROR(__xludf.DUMMYFUNCTION("""COMPUTED_VALUE"""),"")</f>
        <v/>
      </c>
      <c r="J549" t="str">
        <f>IFERROR(__xludf.DUMMYFUNCTION("""COMPUTED_VALUE"""),"")</f>
        <v/>
      </c>
      <c r="K549" t="str">
        <f>IFERROR(__xludf.DUMMYFUNCTION("""COMPUTED_VALUE"""),"")</f>
        <v/>
      </c>
      <c r="L549" s="61" t="str">
        <f>IFERROR(__xludf.DUMMYFUNCTION("""COMPUTED_VALUE"""),"")</f>
        <v/>
      </c>
      <c r="M549" s="61" t="str">
        <f>IFERROR(__xludf.DUMMYFUNCTION("""COMPUTED_VALUE"""),"")</f>
        <v/>
      </c>
      <c r="N549" t="str">
        <f>IFERROR(__xludf.DUMMYFUNCTION("""COMPUTED_VALUE"""),"")</f>
        <v/>
      </c>
      <c r="O549" t="str">
        <f>IFERROR(__xludf.DUMMYFUNCTION("""COMPUTED_VALUE"""),"")</f>
        <v/>
      </c>
      <c r="P549" t="str">
        <f>IFERROR(__xludf.DUMMYFUNCTION("""COMPUTED_VALUE"""),"")</f>
        <v/>
      </c>
      <c r="Q549" t="str">
        <f>IFERROR(__xludf.DUMMYFUNCTION("""COMPUTED_VALUE"""),"")</f>
        <v/>
      </c>
      <c r="R549" t="str">
        <f>IFERROR(__xludf.DUMMYFUNCTION("""COMPUTED_VALUE"""),"")</f>
        <v/>
      </c>
      <c r="S549" t="str">
        <f>IFERROR(__xludf.DUMMYFUNCTION("""COMPUTED_VALUE"""),"")</f>
        <v/>
      </c>
      <c r="T549" t="str">
        <f>IFERROR(__xludf.DUMMYFUNCTION("""COMPUTED_VALUE"""),"")</f>
        <v/>
      </c>
      <c r="U549" t="str">
        <f>IFERROR(__xludf.DUMMYFUNCTION("""COMPUTED_VALUE"""),"")</f>
        <v/>
      </c>
      <c r="V549" t="str">
        <f>IFERROR(__xludf.DUMMYFUNCTION("""COMPUTED_VALUE"""),"")</f>
        <v/>
      </c>
      <c r="W549" t="str">
        <f>IFERROR(__xludf.DUMMYFUNCTION("""COMPUTED_VALUE"""),"")</f>
        <v/>
      </c>
      <c r="X549" t="str">
        <f>IFERROR(__xludf.DUMMYFUNCTION("""COMPUTED_VALUE"""),"")</f>
        <v/>
      </c>
      <c r="Y549" t="str">
        <f>IFERROR(__xludf.DUMMYFUNCTION("""COMPUTED_VALUE"""),"")</f>
        <v/>
      </c>
      <c r="Z549" t="str">
        <f>IFERROR(__xludf.DUMMYFUNCTION("""COMPUTED_VALUE"""),"")</f>
        <v/>
      </c>
      <c r="AA549" t="str">
        <f>IFERROR(__xludf.DUMMYFUNCTION("""COMPUTED_VALUE"""),"")</f>
        <v/>
      </c>
      <c r="AB549" t="str">
        <f>IFERROR(__xludf.DUMMYFUNCTION("""COMPUTED_VALUE"""),"")</f>
        <v/>
      </c>
      <c r="AC549" t="str">
        <f>IFERROR(__xludf.DUMMYFUNCTION("""COMPUTED_VALUE"""),"")</f>
        <v/>
      </c>
      <c r="AD549" t="str">
        <f>IFERROR(__xludf.DUMMYFUNCTION("""COMPUTED_VALUE"""),"")</f>
        <v/>
      </c>
      <c r="AE549" t="str">
        <f>IFERROR(__xludf.DUMMYFUNCTION("""COMPUTED_VALUE"""),"")</f>
        <v/>
      </c>
      <c r="AF549" t="str">
        <f>IFERROR(__xludf.DUMMYFUNCTION("""COMPUTED_VALUE"""),"")</f>
        <v/>
      </c>
      <c r="AG549" t="str">
        <f>IFERROR(__xludf.DUMMYFUNCTION("""COMPUTED_VALUE"""),"")</f>
        <v/>
      </c>
    </row>
    <row r="550">
      <c r="A550" t="str">
        <f>IFERROR(__xludf.DUMMYFUNCTION("""COMPUTED_VALUE"""),"")</f>
        <v/>
      </c>
      <c r="B550" t="str">
        <f>IFERROR(__xludf.DUMMYFUNCTION("""COMPUTED_VALUE"""),"")</f>
        <v/>
      </c>
      <c r="C550" t="str">
        <f>IFERROR(__xludf.DUMMYFUNCTION("""COMPUTED_VALUE"""),"")</f>
        <v/>
      </c>
      <c r="D550" t="str">
        <f>IFERROR(__xludf.DUMMYFUNCTION("""COMPUTED_VALUE"""),"")</f>
        <v/>
      </c>
      <c r="E550" t="str">
        <f>IFERROR(__xludf.DUMMYFUNCTION("""COMPUTED_VALUE"""),"")</f>
        <v/>
      </c>
      <c r="F550" t="str">
        <f>IFERROR(__xludf.DUMMYFUNCTION("""COMPUTED_VALUE"""),"")</f>
        <v/>
      </c>
      <c r="G550" t="str">
        <f>IFERROR(__xludf.DUMMYFUNCTION("""COMPUTED_VALUE"""),"")</f>
        <v/>
      </c>
      <c r="H550" t="str">
        <f>IFERROR(__xludf.DUMMYFUNCTION("""COMPUTED_VALUE"""),"")</f>
        <v/>
      </c>
      <c r="I550" t="str">
        <f>IFERROR(__xludf.DUMMYFUNCTION("""COMPUTED_VALUE"""),"")</f>
        <v/>
      </c>
      <c r="J550" t="str">
        <f>IFERROR(__xludf.DUMMYFUNCTION("""COMPUTED_VALUE"""),"")</f>
        <v/>
      </c>
      <c r="K550" t="str">
        <f>IFERROR(__xludf.DUMMYFUNCTION("""COMPUTED_VALUE"""),"")</f>
        <v/>
      </c>
      <c r="L550" s="61" t="str">
        <f>IFERROR(__xludf.DUMMYFUNCTION("""COMPUTED_VALUE"""),"")</f>
        <v/>
      </c>
      <c r="M550" s="61" t="str">
        <f>IFERROR(__xludf.DUMMYFUNCTION("""COMPUTED_VALUE"""),"")</f>
        <v/>
      </c>
      <c r="N550" t="str">
        <f>IFERROR(__xludf.DUMMYFUNCTION("""COMPUTED_VALUE"""),"")</f>
        <v/>
      </c>
      <c r="O550" t="str">
        <f>IFERROR(__xludf.DUMMYFUNCTION("""COMPUTED_VALUE"""),"")</f>
        <v/>
      </c>
      <c r="P550" t="str">
        <f>IFERROR(__xludf.DUMMYFUNCTION("""COMPUTED_VALUE"""),"")</f>
        <v/>
      </c>
      <c r="Q550" t="str">
        <f>IFERROR(__xludf.DUMMYFUNCTION("""COMPUTED_VALUE"""),"")</f>
        <v/>
      </c>
      <c r="R550" t="str">
        <f>IFERROR(__xludf.DUMMYFUNCTION("""COMPUTED_VALUE"""),"")</f>
        <v/>
      </c>
      <c r="S550" t="str">
        <f>IFERROR(__xludf.DUMMYFUNCTION("""COMPUTED_VALUE"""),"")</f>
        <v/>
      </c>
      <c r="T550" t="str">
        <f>IFERROR(__xludf.DUMMYFUNCTION("""COMPUTED_VALUE"""),"")</f>
        <v/>
      </c>
      <c r="U550" t="str">
        <f>IFERROR(__xludf.DUMMYFUNCTION("""COMPUTED_VALUE"""),"")</f>
        <v/>
      </c>
      <c r="V550" t="str">
        <f>IFERROR(__xludf.DUMMYFUNCTION("""COMPUTED_VALUE"""),"")</f>
        <v/>
      </c>
      <c r="W550" t="str">
        <f>IFERROR(__xludf.DUMMYFUNCTION("""COMPUTED_VALUE"""),"")</f>
        <v/>
      </c>
      <c r="X550" t="str">
        <f>IFERROR(__xludf.DUMMYFUNCTION("""COMPUTED_VALUE"""),"")</f>
        <v/>
      </c>
      <c r="Y550" t="str">
        <f>IFERROR(__xludf.DUMMYFUNCTION("""COMPUTED_VALUE"""),"")</f>
        <v/>
      </c>
      <c r="Z550" t="str">
        <f>IFERROR(__xludf.DUMMYFUNCTION("""COMPUTED_VALUE"""),"")</f>
        <v/>
      </c>
      <c r="AA550" t="str">
        <f>IFERROR(__xludf.DUMMYFUNCTION("""COMPUTED_VALUE"""),"")</f>
        <v/>
      </c>
      <c r="AB550" t="str">
        <f>IFERROR(__xludf.DUMMYFUNCTION("""COMPUTED_VALUE"""),"")</f>
        <v/>
      </c>
      <c r="AC550" t="str">
        <f>IFERROR(__xludf.DUMMYFUNCTION("""COMPUTED_VALUE"""),"")</f>
        <v/>
      </c>
      <c r="AD550" t="str">
        <f>IFERROR(__xludf.DUMMYFUNCTION("""COMPUTED_VALUE"""),"")</f>
        <v/>
      </c>
      <c r="AE550" t="str">
        <f>IFERROR(__xludf.DUMMYFUNCTION("""COMPUTED_VALUE"""),"")</f>
        <v/>
      </c>
      <c r="AF550" t="str">
        <f>IFERROR(__xludf.DUMMYFUNCTION("""COMPUTED_VALUE"""),"")</f>
        <v/>
      </c>
      <c r="AG550" t="str">
        <f>IFERROR(__xludf.DUMMYFUNCTION("""COMPUTED_VALUE"""),"")</f>
        <v/>
      </c>
    </row>
    <row r="551">
      <c r="A551" t="str">
        <f>IFERROR(__xludf.DUMMYFUNCTION("""COMPUTED_VALUE"""),"")</f>
        <v/>
      </c>
      <c r="B551" t="str">
        <f>IFERROR(__xludf.DUMMYFUNCTION("""COMPUTED_VALUE"""),"")</f>
        <v/>
      </c>
      <c r="C551" t="str">
        <f>IFERROR(__xludf.DUMMYFUNCTION("""COMPUTED_VALUE"""),"")</f>
        <v/>
      </c>
      <c r="D551" t="str">
        <f>IFERROR(__xludf.DUMMYFUNCTION("""COMPUTED_VALUE"""),"")</f>
        <v/>
      </c>
      <c r="E551" t="str">
        <f>IFERROR(__xludf.DUMMYFUNCTION("""COMPUTED_VALUE"""),"")</f>
        <v/>
      </c>
      <c r="F551" t="str">
        <f>IFERROR(__xludf.DUMMYFUNCTION("""COMPUTED_VALUE"""),"")</f>
        <v/>
      </c>
      <c r="G551" t="str">
        <f>IFERROR(__xludf.DUMMYFUNCTION("""COMPUTED_VALUE"""),"")</f>
        <v/>
      </c>
      <c r="H551" t="str">
        <f>IFERROR(__xludf.DUMMYFUNCTION("""COMPUTED_VALUE"""),"")</f>
        <v/>
      </c>
      <c r="I551" t="str">
        <f>IFERROR(__xludf.DUMMYFUNCTION("""COMPUTED_VALUE"""),"")</f>
        <v/>
      </c>
      <c r="J551" t="str">
        <f>IFERROR(__xludf.DUMMYFUNCTION("""COMPUTED_VALUE"""),"")</f>
        <v/>
      </c>
      <c r="K551" t="str">
        <f>IFERROR(__xludf.DUMMYFUNCTION("""COMPUTED_VALUE"""),"")</f>
        <v/>
      </c>
      <c r="L551" s="61" t="str">
        <f>IFERROR(__xludf.DUMMYFUNCTION("""COMPUTED_VALUE"""),"")</f>
        <v/>
      </c>
      <c r="M551" s="61" t="str">
        <f>IFERROR(__xludf.DUMMYFUNCTION("""COMPUTED_VALUE"""),"")</f>
        <v/>
      </c>
      <c r="N551" t="str">
        <f>IFERROR(__xludf.DUMMYFUNCTION("""COMPUTED_VALUE"""),"")</f>
        <v/>
      </c>
      <c r="O551" t="str">
        <f>IFERROR(__xludf.DUMMYFUNCTION("""COMPUTED_VALUE"""),"")</f>
        <v/>
      </c>
      <c r="P551" t="str">
        <f>IFERROR(__xludf.DUMMYFUNCTION("""COMPUTED_VALUE"""),"")</f>
        <v/>
      </c>
      <c r="Q551" t="str">
        <f>IFERROR(__xludf.DUMMYFUNCTION("""COMPUTED_VALUE"""),"")</f>
        <v/>
      </c>
      <c r="R551" t="str">
        <f>IFERROR(__xludf.DUMMYFUNCTION("""COMPUTED_VALUE"""),"")</f>
        <v/>
      </c>
      <c r="S551" t="str">
        <f>IFERROR(__xludf.DUMMYFUNCTION("""COMPUTED_VALUE"""),"")</f>
        <v/>
      </c>
      <c r="T551" t="str">
        <f>IFERROR(__xludf.DUMMYFUNCTION("""COMPUTED_VALUE"""),"")</f>
        <v/>
      </c>
      <c r="U551" t="str">
        <f>IFERROR(__xludf.DUMMYFUNCTION("""COMPUTED_VALUE"""),"")</f>
        <v/>
      </c>
      <c r="V551" t="str">
        <f>IFERROR(__xludf.DUMMYFUNCTION("""COMPUTED_VALUE"""),"")</f>
        <v/>
      </c>
      <c r="W551" t="str">
        <f>IFERROR(__xludf.DUMMYFUNCTION("""COMPUTED_VALUE"""),"")</f>
        <v/>
      </c>
      <c r="X551" t="str">
        <f>IFERROR(__xludf.DUMMYFUNCTION("""COMPUTED_VALUE"""),"")</f>
        <v/>
      </c>
      <c r="Y551" t="str">
        <f>IFERROR(__xludf.DUMMYFUNCTION("""COMPUTED_VALUE"""),"")</f>
        <v/>
      </c>
      <c r="Z551" t="str">
        <f>IFERROR(__xludf.DUMMYFUNCTION("""COMPUTED_VALUE"""),"")</f>
        <v/>
      </c>
      <c r="AA551" t="str">
        <f>IFERROR(__xludf.DUMMYFUNCTION("""COMPUTED_VALUE"""),"")</f>
        <v/>
      </c>
      <c r="AB551" t="str">
        <f>IFERROR(__xludf.DUMMYFUNCTION("""COMPUTED_VALUE"""),"")</f>
        <v/>
      </c>
      <c r="AC551" t="str">
        <f>IFERROR(__xludf.DUMMYFUNCTION("""COMPUTED_VALUE"""),"")</f>
        <v/>
      </c>
      <c r="AD551" t="str">
        <f>IFERROR(__xludf.DUMMYFUNCTION("""COMPUTED_VALUE"""),"")</f>
        <v/>
      </c>
      <c r="AE551" t="str">
        <f>IFERROR(__xludf.DUMMYFUNCTION("""COMPUTED_VALUE"""),"")</f>
        <v/>
      </c>
      <c r="AF551" t="str">
        <f>IFERROR(__xludf.DUMMYFUNCTION("""COMPUTED_VALUE"""),"")</f>
        <v/>
      </c>
      <c r="AG551" t="str">
        <f>IFERROR(__xludf.DUMMYFUNCTION("""COMPUTED_VALUE"""),"")</f>
        <v/>
      </c>
    </row>
    <row r="552">
      <c r="A552" t="str">
        <f>IFERROR(__xludf.DUMMYFUNCTION("""COMPUTED_VALUE"""),"")</f>
        <v/>
      </c>
      <c r="B552" t="str">
        <f>IFERROR(__xludf.DUMMYFUNCTION("""COMPUTED_VALUE"""),"")</f>
        <v/>
      </c>
      <c r="C552" t="str">
        <f>IFERROR(__xludf.DUMMYFUNCTION("""COMPUTED_VALUE"""),"")</f>
        <v/>
      </c>
      <c r="D552" t="str">
        <f>IFERROR(__xludf.DUMMYFUNCTION("""COMPUTED_VALUE"""),"")</f>
        <v/>
      </c>
      <c r="E552" t="str">
        <f>IFERROR(__xludf.DUMMYFUNCTION("""COMPUTED_VALUE"""),"")</f>
        <v/>
      </c>
      <c r="F552" t="str">
        <f>IFERROR(__xludf.DUMMYFUNCTION("""COMPUTED_VALUE"""),"")</f>
        <v/>
      </c>
      <c r="G552" t="str">
        <f>IFERROR(__xludf.DUMMYFUNCTION("""COMPUTED_VALUE"""),"")</f>
        <v/>
      </c>
      <c r="H552" t="str">
        <f>IFERROR(__xludf.DUMMYFUNCTION("""COMPUTED_VALUE"""),"")</f>
        <v/>
      </c>
      <c r="I552" t="str">
        <f>IFERROR(__xludf.DUMMYFUNCTION("""COMPUTED_VALUE"""),"")</f>
        <v/>
      </c>
      <c r="J552" t="str">
        <f>IFERROR(__xludf.DUMMYFUNCTION("""COMPUTED_VALUE"""),"")</f>
        <v/>
      </c>
      <c r="K552" t="str">
        <f>IFERROR(__xludf.DUMMYFUNCTION("""COMPUTED_VALUE"""),"")</f>
        <v/>
      </c>
      <c r="L552" s="61" t="str">
        <f>IFERROR(__xludf.DUMMYFUNCTION("""COMPUTED_VALUE"""),"")</f>
        <v/>
      </c>
      <c r="M552" s="61" t="str">
        <f>IFERROR(__xludf.DUMMYFUNCTION("""COMPUTED_VALUE"""),"")</f>
        <v/>
      </c>
      <c r="N552" t="str">
        <f>IFERROR(__xludf.DUMMYFUNCTION("""COMPUTED_VALUE"""),"")</f>
        <v/>
      </c>
      <c r="O552" t="str">
        <f>IFERROR(__xludf.DUMMYFUNCTION("""COMPUTED_VALUE"""),"")</f>
        <v/>
      </c>
      <c r="P552" t="str">
        <f>IFERROR(__xludf.DUMMYFUNCTION("""COMPUTED_VALUE"""),"")</f>
        <v/>
      </c>
      <c r="Q552" t="str">
        <f>IFERROR(__xludf.DUMMYFUNCTION("""COMPUTED_VALUE"""),"")</f>
        <v/>
      </c>
      <c r="R552" t="str">
        <f>IFERROR(__xludf.DUMMYFUNCTION("""COMPUTED_VALUE"""),"")</f>
        <v/>
      </c>
      <c r="S552" t="str">
        <f>IFERROR(__xludf.DUMMYFUNCTION("""COMPUTED_VALUE"""),"")</f>
        <v/>
      </c>
      <c r="T552" t="str">
        <f>IFERROR(__xludf.DUMMYFUNCTION("""COMPUTED_VALUE"""),"")</f>
        <v/>
      </c>
      <c r="U552" t="str">
        <f>IFERROR(__xludf.DUMMYFUNCTION("""COMPUTED_VALUE"""),"")</f>
        <v/>
      </c>
      <c r="V552" t="str">
        <f>IFERROR(__xludf.DUMMYFUNCTION("""COMPUTED_VALUE"""),"")</f>
        <v/>
      </c>
      <c r="W552" t="str">
        <f>IFERROR(__xludf.DUMMYFUNCTION("""COMPUTED_VALUE"""),"")</f>
        <v/>
      </c>
      <c r="X552" t="str">
        <f>IFERROR(__xludf.DUMMYFUNCTION("""COMPUTED_VALUE"""),"")</f>
        <v/>
      </c>
      <c r="Y552" t="str">
        <f>IFERROR(__xludf.DUMMYFUNCTION("""COMPUTED_VALUE"""),"")</f>
        <v/>
      </c>
      <c r="Z552" t="str">
        <f>IFERROR(__xludf.DUMMYFUNCTION("""COMPUTED_VALUE"""),"")</f>
        <v/>
      </c>
      <c r="AA552" t="str">
        <f>IFERROR(__xludf.DUMMYFUNCTION("""COMPUTED_VALUE"""),"")</f>
        <v/>
      </c>
      <c r="AB552" t="str">
        <f>IFERROR(__xludf.DUMMYFUNCTION("""COMPUTED_VALUE"""),"")</f>
        <v/>
      </c>
      <c r="AC552" t="str">
        <f>IFERROR(__xludf.DUMMYFUNCTION("""COMPUTED_VALUE"""),"")</f>
        <v/>
      </c>
      <c r="AD552" t="str">
        <f>IFERROR(__xludf.DUMMYFUNCTION("""COMPUTED_VALUE"""),"")</f>
        <v/>
      </c>
      <c r="AE552" t="str">
        <f>IFERROR(__xludf.DUMMYFUNCTION("""COMPUTED_VALUE"""),"")</f>
        <v/>
      </c>
      <c r="AF552" t="str">
        <f>IFERROR(__xludf.DUMMYFUNCTION("""COMPUTED_VALUE"""),"")</f>
        <v/>
      </c>
      <c r="AG552" t="str">
        <f>IFERROR(__xludf.DUMMYFUNCTION("""COMPUTED_VALUE"""),"")</f>
        <v/>
      </c>
    </row>
    <row r="553">
      <c r="A553" t="str">
        <f>IFERROR(__xludf.DUMMYFUNCTION("""COMPUTED_VALUE"""),"")</f>
        <v/>
      </c>
      <c r="B553" t="str">
        <f>IFERROR(__xludf.DUMMYFUNCTION("""COMPUTED_VALUE"""),"")</f>
        <v/>
      </c>
      <c r="C553" t="str">
        <f>IFERROR(__xludf.DUMMYFUNCTION("""COMPUTED_VALUE"""),"")</f>
        <v/>
      </c>
      <c r="D553" t="str">
        <f>IFERROR(__xludf.DUMMYFUNCTION("""COMPUTED_VALUE"""),"")</f>
        <v/>
      </c>
      <c r="E553" t="str">
        <f>IFERROR(__xludf.DUMMYFUNCTION("""COMPUTED_VALUE"""),"")</f>
        <v/>
      </c>
      <c r="F553" t="str">
        <f>IFERROR(__xludf.DUMMYFUNCTION("""COMPUTED_VALUE"""),"")</f>
        <v/>
      </c>
      <c r="G553" t="str">
        <f>IFERROR(__xludf.DUMMYFUNCTION("""COMPUTED_VALUE"""),"")</f>
        <v/>
      </c>
      <c r="H553" t="str">
        <f>IFERROR(__xludf.DUMMYFUNCTION("""COMPUTED_VALUE"""),"")</f>
        <v/>
      </c>
      <c r="I553" t="str">
        <f>IFERROR(__xludf.DUMMYFUNCTION("""COMPUTED_VALUE"""),"")</f>
        <v/>
      </c>
      <c r="J553" t="str">
        <f>IFERROR(__xludf.DUMMYFUNCTION("""COMPUTED_VALUE"""),"")</f>
        <v/>
      </c>
      <c r="K553" t="str">
        <f>IFERROR(__xludf.DUMMYFUNCTION("""COMPUTED_VALUE"""),"")</f>
        <v/>
      </c>
      <c r="L553" s="61" t="str">
        <f>IFERROR(__xludf.DUMMYFUNCTION("""COMPUTED_VALUE"""),"")</f>
        <v/>
      </c>
      <c r="M553" s="61" t="str">
        <f>IFERROR(__xludf.DUMMYFUNCTION("""COMPUTED_VALUE"""),"")</f>
        <v/>
      </c>
      <c r="N553" t="str">
        <f>IFERROR(__xludf.DUMMYFUNCTION("""COMPUTED_VALUE"""),"")</f>
        <v/>
      </c>
      <c r="O553" t="str">
        <f>IFERROR(__xludf.DUMMYFUNCTION("""COMPUTED_VALUE"""),"")</f>
        <v/>
      </c>
      <c r="P553" t="str">
        <f>IFERROR(__xludf.DUMMYFUNCTION("""COMPUTED_VALUE"""),"")</f>
        <v/>
      </c>
      <c r="Q553" t="str">
        <f>IFERROR(__xludf.DUMMYFUNCTION("""COMPUTED_VALUE"""),"")</f>
        <v/>
      </c>
      <c r="R553" t="str">
        <f>IFERROR(__xludf.DUMMYFUNCTION("""COMPUTED_VALUE"""),"")</f>
        <v/>
      </c>
      <c r="S553" t="str">
        <f>IFERROR(__xludf.DUMMYFUNCTION("""COMPUTED_VALUE"""),"")</f>
        <v/>
      </c>
      <c r="T553" t="str">
        <f>IFERROR(__xludf.DUMMYFUNCTION("""COMPUTED_VALUE"""),"")</f>
        <v/>
      </c>
      <c r="U553" t="str">
        <f>IFERROR(__xludf.DUMMYFUNCTION("""COMPUTED_VALUE"""),"")</f>
        <v/>
      </c>
      <c r="V553" t="str">
        <f>IFERROR(__xludf.DUMMYFUNCTION("""COMPUTED_VALUE"""),"")</f>
        <v/>
      </c>
      <c r="W553" t="str">
        <f>IFERROR(__xludf.DUMMYFUNCTION("""COMPUTED_VALUE"""),"")</f>
        <v/>
      </c>
      <c r="X553" t="str">
        <f>IFERROR(__xludf.DUMMYFUNCTION("""COMPUTED_VALUE"""),"")</f>
        <v/>
      </c>
      <c r="Y553" t="str">
        <f>IFERROR(__xludf.DUMMYFUNCTION("""COMPUTED_VALUE"""),"")</f>
        <v/>
      </c>
      <c r="Z553" t="str">
        <f>IFERROR(__xludf.DUMMYFUNCTION("""COMPUTED_VALUE"""),"")</f>
        <v/>
      </c>
      <c r="AA553" t="str">
        <f>IFERROR(__xludf.DUMMYFUNCTION("""COMPUTED_VALUE"""),"")</f>
        <v/>
      </c>
      <c r="AB553" t="str">
        <f>IFERROR(__xludf.DUMMYFUNCTION("""COMPUTED_VALUE"""),"")</f>
        <v/>
      </c>
      <c r="AC553" t="str">
        <f>IFERROR(__xludf.DUMMYFUNCTION("""COMPUTED_VALUE"""),"")</f>
        <v/>
      </c>
      <c r="AD553" t="str">
        <f>IFERROR(__xludf.DUMMYFUNCTION("""COMPUTED_VALUE"""),"")</f>
        <v/>
      </c>
      <c r="AE553" t="str">
        <f>IFERROR(__xludf.DUMMYFUNCTION("""COMPUTED_VALUE"""),"")</f>
        <v/>
      </c>
      <c r="AF553" t="str">
        <f>IFERROR(__xludf.DUMMYFUNCTION("""COMPUTED_VALUE"""),"")</f>
        <v/>
      </c>
      <c r="AG553" t="str">
        <f>IFERROR(__xludf.DUMMYFUNCTION("""COMPUTED_VALUE"""),"")</f>
        <v/>
      </c>
    </row>
    <row r="554">
      <c r="A554" t="str">
        <f>IFERROR(__xludf.DUMMYFUNCTION("""COMPUTED_VALUE"""),"")</f>
        <v/>
      </c>
      <c r="B554" t="str">
        <f>IFERROR(__xludf.DUMMYFUNCTION("""COMPUTED_VALUE"""),"")</f>
        <v/>
      </c>
      <c r="C554" t="str">
        <f>IFERROR(__xludf.DUMMYFUNCTION("""COMPUTED_VALUE"""),"")</f>
        <v/>
      </c>
      <c r="D554" t="str">
        <f>IFERROR(__xludf.DUMMYFUNCTION("""COMPUTED_VALUE"""),"")</f>
        <v/>
      </c>
      <c r="E554" t="str">
        <f>IFERROR(__xludf.DUMMYFUNCTION("""COMPUTED_VALUE"""),"")</f>
        <v/>
      </c>
      <c r="F554" t="str">
        <f>IFERROR(__xludf.DUMMYFUNCTION("""COMPUTED_VALUE"""),"")</f>
        <v/>
      </c>
      <c r="G554" t="str">
        <f>IFERROR(__xludf.DUMMYFUNCTION("""COMPUTED_VALUE"""),"")</f>
        <v/>
      </c>
      <c r="H554" t="str">
        <f>IFERROR(__xludf.DUMMYFUNCTION("""COMPUTED_VALUE"""),"")</f>
        <v/>
      </c>
      <c r="I554" t="str">
        <f>IFERROR(__xludf.DUMMYFUNCTION("""COMPUTED_VALUE"""),"")</f>
        <v/>
      </c>
      <c r="J554" t="str">
        <f>IFERROR(__xludf.DUMMYFUNCTION("""COMPUTED_VALUE"""),"")</f>
        <v/>
      </c>
      <c r="K554" t="str">
        <f>IFERROR(__xludf.DUMMYFUNCTION("""COMPUTED_VALUE"""),"")</f>
        <v/>
      </c>
      <c r="L554" s="61" t="str">
        <f>IFERROR(__xludf.DUMMYFUNCTION("""COMPUTED_VALUE"""),"")</f>
        <v/>
      </c>
      <c r="M554" s="61" t="str">
        <f>IFERROR(__xludf.DUMMYFUNCTION("""COMPUTED_VALUE"""),"")</f>
        <v/>
      </c>
      <c r="N554" t="str">
        <f>IFERROR(__xludf.DUMMYFUNCTION("""COMPUTED_VALUE"""),"")</f>
        <v/>
      </c>
      <c r="O554" t="str">
        <f>IFERROR(__xludf.DUMMYFUNCTION("""COMPUTED_VALUE"""),"")</f>
        <v/>
      </c>
      <c r="P554" t="str">
        <f>IFERROR(__xludf.DUMMYFUNCTION("""COMPUTED_VALUE"""),"")</f>
        <v/>
      </c>
      <c r="Q554" t="str">
        <f>IFERROR(__xludf.DUMMYFUNCTION("""COMPUTED_VALUE"""),"")</f>
        <v/>
      </c>
      <c r="R554" t="str">
        <f>IFERROR(__xludf.DUMMYFUNCTION("""COMPUTED_VALUE"""),"")</f>
        <v/>
      </c>
      <c r="S554" t="str">
        <f>IFERROR(__xludf.DUMMYFUNCTION("""COMPUTED_VALUE"""),"")</f>
        <v/>
      </c>
      <c r="T554" t="str">
        <f>IFERROR(__xludf.DUMMYFUNCTION("""COMPUTED_VALUE"""),"")</f>
        <v/>
      </c>
      <c r="U554" t="str">
        <f>IFERROR(__xludf.DUMMYFUNCTION("""COMPUTED_VALUE"""),"")</f>
        <v/>
      </c>
      <c r="V554" t="str">
        <f>IFERROR(__xludf.DUMMYFUNCTION("""COMPUTED_VALUE"""),"")</f>
        <v/>
      </c>
      <c r="W554" t="str">
        <f>IFERROR(__xludf.DUMMYFUNCTION("""COMPUTED_VALUE"""),"")</f>
        <v/>
      </c>
      <c r="X554" t="str">
        <f>IFERROR(__xludf.DUMMYFUNCTION("""COMPUTED_VALUE"""),"")</f>
        <v/>
      </c>
      <c r="Y554" t="str">
        <f>IFERROR(__xludf.DUMMYFUNCTION("""COMPUTED_VALUE"""),"")</f>
        <v/>
      </c>
      <c r="Z554" t="str">
        <f>IFERROR(__xludf.DUMMYFUNCTION("""COMPUTED_VALUE"""),"")</f>
        <v/>
      </c>
      <c r="AA554" t="str">
        <f>IFERROR(__xludf.DUMMYFUNCTION("""COMPUTED_VALUE"""),"")</f>
        <v/>
      </c>
      <c r="AB554" t="str">
        <f>IFERROR(__xludf.DUMMYFUNCTION("""COMPUTED_VALUE"""),"")</f>
        <v/>
      </c>
      <c r="AC554" t="str">
        <f>IFERROR(__xludf.DUMMYFUNCTION("""COMPUTED_VALUE"""),"")</f>
        <v/>
      </c>
      <c r="AD554" t="str">
        <f>IFERROR(__xludf.DUMMYFUNCTION("""COMPUTED_VALUE"""),"")</f>
        <v/>
      </c>
      <c r="AE554" t="str">
        <f>IFERROR(__xludf.DUMMYFUNCTION("""COMPUTED_VALUE"""),"")</f>
        <v/>
      </c>
      <c r="AF554" t="str">
        <f>IFERROR(__xludf.DUMMYFUNCTION("""COMPUTED_VALUE"""),"")</f>
        <v/>
      </c>
      <c r="AG554" t="str">
        <f>IFERROR(__xludf.DUMMYFUNCTION("""COMPUTED_VALUE"""),"")</f>
        <v/>
      </c>
    </row>
    <row r="555">
      <c r="A555" t="str">
        <f>IFERROR(__xludf.DUMMYFUNCTION("""COMPUTED_VALUE"""),"")</f>
        <v/>
      </c>
      <c r="B555" t="str">
        <f>IFERROR(__xludf.DUMMYFUNCTION("""COMPUTED_VALUE"""),"")</f>
        <v/>
      </c>
      <c r="C555" t="str">
        <f>IFERROR(__xludf.DUMMYFUNCTION("""COMPUTED_VALUE"""),"")</f>
        <v/>
      </c>
      <c r="D555" t="str">
        <f>IFERROR(__xludf.DUMMYFUNCTION("""COMPUTED_VALUE"""),"")</f>
        <v/>
      </c>
      <c r="E555" t="str">
        <f>IFERROR(__xludf.DUMMYFUNCTION("""COMPUTED_VALUE"""),"")</f>
        <v/>
      </c>
      <c r="F555" t="str">
        <f>IFERROR(__xludf.DUMMYFUNCTION("""COMPUTED_VALUE"""),"")</f>
        <v/>
      </c>
      <c r="G555" t="str">
        <f>IFERROR(__xludf.DUMMYFUNCTION("""COMPUTED_VALUE"""),"")</f>
        <v/>
      </c>
      <c r="H555" t="str">
        <f>IFERROR(__xludf.DUMMYFUNCTION("""COMPUTED_VALUE"""),"")</f>
        <v/>
      </c>
      <c r="I555" t="str">
        <f>IFERROR(__xludf.DUMMYFUNCTION("""COMPUTED_VALUE"""),"")</f>
        <v/>
      </c>
      <c r="J555" t="str">
        <f>IFERROR(__xludf.DUMMYFUNCTION("""COMPUTED_VALUE"""),"")</f>
        <v/>
      </c>
      <c r="K555" t="str">
        <f>IFERROR(__xludf.DUMMYFUNCTION("""COMPUTED_VALUE"""),"")</f>
        <v/>
      </c>
      <c r="L555" s="61" t="str">
        <f>IFERROR(__xludf.DUMMYFUNCTION("""COMPUTED_VALUE"""),"")</f>
        <v/>
      </c>
      <c r="M555" s="61" t="str">
        <f>IFERROR(__xludf.DUMMYFUNCTION("""COMPUTED_VALUE"""),"")</f>
        <v/>
      </c>
      <c r="N555" t="str">
        <f>IFERROR(__xludf.DUMMYFUNCTION("""COMPUTED_VALUE"""),"")</f>
        <v/>
      </c>
      <c r="O555" t="str">
        <f>IFERROR(__xludf.DUMMYFUNCTION("""COMPUTED_VALUE"""),"")</f>
        <v/>
      </c>
      <c r="P555" t="str">
        <f>IFERROR(__xludf.DUMMYFUNCTION("""COMPUTED_VALUE"""),"")</f>
        <v/>
      </c>
      <c r="Q555" t="str">
        <f>IFERROR(__xludf.DUMMYFUNCTION("""COMPUTED_VALUE"""),"")</f>
        <v/>
      </c>
      <c r="R555" t="str">
        <f>IFERROR(__xludf.DUMMYFUNCTION("""COMPUTED_VALUE"""),"")</f>
        <v/>
      </c>
      <c r="S555" t="str">
        <f>IFERROR(__xludf.DUMMYFUNCTION("""COMPUTED_VALUE"""),"")</f>
        <v/>
      </c>
      <c r="T555" t="str">
        <f>IFERROR(__xludf.DUMMYFUNCTION("""COMPUTED_VALUE"""),"")</f>
        <v/>
      </c>
      <c r="U555" t="str">
        <f>IFERROR(__xludf.DUMMYFUNCTION("""COMPUTED_VALUE"""),"")</f>
        <v/>
      </c>
      <c r="V555" t="str">
        <f>IFERROR(__xludf.DUMMYFUNCTION("""COMPUTED_VALUE"""),"")</f>
        <v/>
      </c>
      <c r="W555" t="str">
        <f>IFERROR(__xludf.DUMMYFUNCTION("""COMPUTED_VALUE"""),"")</f>
        <v/>
      </c>
      <c r="X555" t="str">
        <f>IFERROR(__xludf.DUMMYFUNCTION("""COMPUTED_VALUE"""),"")</f>
        <v/>
      </c>
      <c r="Y555" t="str">
        <f>IFERROR(__xludf.DUMMYFUNCTION("""COMPUTED_VALUE"""),"")</f>
        <v/>
      </c>
      <c r="Z555" t="str">
        <f>IFERROR(__xludf.DUMMYFUNCTION("""COMPUTED_VALUE"""),"")</f>
        <v/>
      </c>
      <c r="AA555" t="str">
        <f>IFERROR(__xludf.DUMMYFUNCTION("""COMPUTED_VALUE"""),"")</f>
        <v/>
      </c>
      <c r="AB555" t="str">
        <f>IFERROR(__xludf.DUMMYFUNCTION("""COMPUTED_VALUE"""),"")</f>
        <v/>
      </c>
      <c r="AC555" t="str">
        <f>IFERROR(__xludf.DUMMYFUNCTION("""COMPUTED_VALUE"""),"")</f>
        <v/>
      </c>
      <c r="AD555" t="str">
        <f>IFERROR(__xludf.DUMMYFUNCTION("""COMPUTED_VALUE"""),"")</f>
        <v/>
      </c>
      <c r="AE555" t="str">
        <f>IFERROR(__xludf.DUMMYFUNCTION("""COMPUTED_VALUE"""),"")</f>
        <v/>
      </c>
      <c r="AF555" t="str">
        <f>IFERROR(__xludf.DUMMYFUNCTION("""COMPUTED_VALUE"""),"")</f>
        <v/>
      </c>
      <c r="AG555" t="str">
        <f>IFERROR(__xludf.DUMMYFUNCTION("""COMPUTED_VALUE"""),"")</f>
        <v/>
      </c>
    </row>
    <row r="556">
      <c r="A556" t="str">
        <f>IFERROR(__xludf.DUMMYFUNCTION("""COMPUTED_VALUE"""),"")</f>
        <v/>
      </c>
      <c r="B556" t="str">
        <f>IFERROR(__xludf.DUMMYFUNCTION("""COMPUTED_VALUE"""),"")</f>
        <v/>
      </c>
      <c r="C556" t="str">
        <f>IFERROR(__xludf.DUMMYFUNCTION("""COMPUTED_VALUE"""),"")</f>
        <v/>
      </c>
      <c r="D556" t="str">
        <f>IFERROR(__xludf.DUMMYFUNCTION("""COMPUTED_VALUE"""),"")</f>
        <v/>
      </c>
      <c r="E556" t="str">
        <f>IFERROR(__xludf.DUMMYFUNCTION("""COMPUTED_VALUE"""),"")</f>
        <v/>
      </c>
      <c r="F556" t="str">
        <f>IFERROR(__xludf.DUMMYFUNCTION("""COMPUTED_VALUE"""),"")</f>
        <v/>
      </c>
      <c r="G556" t="str">
        <f>IFERROR(__xludf.DUMMYFUNCTION("""COMPUTED_VALUE"""),"")</f>
        <v/>
      </c>
      <c r="H556" t="str">
        <f>IFERROR(__xludf.DUMMYFUNCTION("""COMPUTED_VALUE"""),"")</f>
        <v/>
      </c>
      <c r="I556" t="str">
        <f>IFERROR(__xludf.DUMMYFUNCTION("""COMPUTED_VALUE"""),"")</f>
        <v/>
      </c>
      <c r="J556" t="str">
        <f>IFERROR(__xludf.DUMMYFUNCTION("""COMPUTED_VALUE"""),"")</f>
        <v/>
      </c>
      <c r="K556" t="str">
        <f>IFERROR(__xludf.DUMMYFUNCTION("""COMPUTED_VALUE"""),"")</f>
        <v/>
      </c>
      <c r="L556" s="61" t="str">
        <f>IFERROR(__xludf.DUMMYFUNCTION("""COMPUTED_VALUE"""),"")</f>
        <v/>
      </c>
      <c r="M556" s="61" t="str">
        <f>IFERROR(__xludf.DUMMYFUNCTION("""COMPUTED_VALUE"""),"")</f>
        <v/>
      </c>
      <c r="N556" t="str">
        <f>IFERROR(__xludf.DUMMYFUNCTION("""COMPUTED_VALUE"""),"")</f>
        <v/>
      </c>
      <c r="O556" t="str">
        <f>IFERROR(__xludf.DUMMYFUNCTION("""COMPUTED_VALUE"""),"")</f>
        <v/>
      </c>
      <c r="P556" t="str">
        <f>IFERROR(__xludf.DUMMYFUNCTION("""COMPUTED_VALUE"""),"")</f>
        <v/>
      </c>
      <c r="Q556" t="str">
        <f>IFERROR(__xludf.DUMMYFUNCTION("""COMPUTED_VALUE"""),"")</f>
        <v/>
      </c>
      <c r="R556" t="str">
        <f>IFERROR(__xludf.DUMMYFUNCTION("""COMPUTED_VALUE"""),"")</f>
        <v/>
      </c>
      <c r="S556" t="str">
        <f>IFERROR(__xludf.DUMMYFUNCTION("""COMPUTED_VALUE"""),"")</f>
        <v/>
      </c>
      <c r="T556" t="str">
        <f>IFERROR(__xludf.DUMMYFUNCTION("""COMPUTED_VALUE"""),"")</f>
        <v/>
      </c>
      <c r="U556" t="str">
        <f>IFERROR(__xludf.DUMMYFUNCTION("""COMPUTED_VALUE"""),"")</f>
        <v/>
      </c>
      <c r="V556" t="str">
        <f>IFERROR(__xludf.DUMMYFUNCTION("""COMPUTED_VALUE"""),"")</f>
        <v/>
      </c>
      <c r="W556" t="str">
        <f>IFERROR(__xludf.DUMMYFUNCTION("""COMPUTED_VALUE"""),"")</f>
        <v/>
      </c>
      <c r="X556" t="str">
        <f>IFERROR(__xludf.DUMMYFUNCTION("""COMPUTED_VALUE"""),"")</f>
        <v/>
      </c>
      <c r="Y556" t="str">
        <f>IFERROR(__xludf.DUMMYFUNCTION("""COMPUTED_VALUE"""),"")</f>
        <v/>
      </c>
      <c r="Z556" t="str">
        <f>IFERROR(__xludf.DUMMYFUNCTION("""COMPUTED_VALUE"""),"")</f>
        <v/>
      </c>
      <c r="AA556" t="str">
        <f>IFERROR(__xludf.DUMMYFUNCTION("""COMPUTED_VALUE"""),"")</f>
        <v/>
      </c>
      <c r="AB556" t="str">
        <f>IFERROR(__xludf.DUMMYFUNCTION("""COMPUTED_VALUE"""),"")</f>
        <v/>
      </c>
      <c r="AC556" t="str">
        <f>IFERROR(__xludf.DUMMYFUNCTION("""COMPUTED_VALUE"""),"")</f>
        <v/>
      </c>
      <c r="AD556" t="str">
        <f>IFERROR(__xludf.DUMMYFUNCTION("""COMPUTED_VALUE"""),"")</f>
        <v/>
      </c>
      <c r="AE556" t="str">
        <f>IFERROR(__xludf.DUMMYFUNCTION("""COMPUTED_VALUE"""),"")</f>
        <v/>
      </c>
      <c r="AF556" t="str">
        <f>IFERROR(__xludf.DUMMYFUNCTION("""COMPUTED_VALUE"""),"")</f>
        <v/>
      </c>
      <c r="AG556" t="str">
        <f>IFERROR(__xludf.DUMMYFUNCTION("""COMPUTED_VALUE"""),"")</f>
        <v/>
      </c>
    </row>
    <row r="557">
      <c r="A557" t="str">
        <f>IFERROR(__xludf.DUMMYFUNCTION("""COMPUTED_VALUE"""),"")</f>
        <v/>
      </c>
      <c r="B557" t="str">
        <f>IFERROR(__xludf.DUMMYFUNCTION("""COMPUTED_VALUE"""),"")</f>
        <v/>
      </c>
      <c r="C557" t="str">
        <f>IFERROR(__xludf.DUMMYFUNCTION("""COMPUTED_VALUE"""),"")</f>
        <v/>
      </c>
      <c r="D557" t="str">
        <f>IFERROR(__xludf.DUMMYFUNCTION("""COMPUTED_VALUE"""),"")</f>
        <v/>
      </c>
      <c r="E557" t="str">
        <f>IFERROR(__xludf.DUMMYFUNCTION("""COMPUTED_VALUE"""),"")</f>
        <v/>
      </c>
      <c r="F557" t="str">
        <f>IFERROR(__xludf.DUMMYFUNCTION("""COMPUTED_VALUE"""),"")</f>
        <v/>
      </c>
      <c r="G557" t="str">
        <f>IFERROR(__xludf.DUMMYFUNCTION("""COMPUTED_VALUE"""),"")</f>
        <v/>
      </c>
      <c r="H557" t="str">
        <f>IFERROR(__xludf.DUMMYFUNCTION("""COMPUTED_VALUE"""),"")</f>
        <v/>
      </c>
      <c r="I557" t="str">
        <f>IFERROR(__xludf.DUMMYFUNCTION("""COMPUTED_VALUE"""),"")</f>
        <v/>
      </c>
      <c r="J557" t="str">
        <f>IFERROR(__xludf.DUMMYFUNCTION("""COMPUTED_VALUE"""),"")</f>
        <v/>
      </c>
      <c r="K557" t="str">
        <f>IFERROR(__xludf.DUMMYFUNCTION("""COMPUTED_VALUE"""),"")</f>
        <v/>
      </c>
      <c r="L557" s="61" t="str">
        <f>IFERROR(__xludf.DUMMYFUNCTION("""COMPUTED_VALUE"""),"")</f>
        <v/>
      </c>
      <c r="M557" s="61" t="str">
        <f>IFERROR(__xludf.DUMMYFUNCTION("""COMPUTED_VALUE"""),"")</f>
        <v/>
      </c>
      <c r="N557" t="str">
        <f>IFERROR(__xludf.DUMMYFUNCTION("""COMPUTED_VALUE"""),"")</f>
        <v/>
      </c>
      <c r="O557" t="str">
        <f>IFERROR(__xludf.DUMMYFUNCTION("""COMPUTED_VALUE"""),"")</f>
        <v/>
      </c>
      <c r="P557" t="str">
        <f>IFERROR(__xludf.DUMMYFUNCTION("""COMPUTED_VALUE"""),"")</f>
        <v/>
      </c>
      <c r="Q557" t="str">
        <f>IFERROR(__xludf.DUMMYFUNCTION("""COMPUTED_VALUE"""),"")</f>
        <v/>
      </c>
      <c r="R557" t="str">
        <f>IFERROR(__xludf.DUMMYFUNCTION("""COMPUTED_VALUE"""),"")</f>
        <v/>
      </c>
      <c r="S557" t="str">
        <f>IFERROR(__xludf.DUMMYFUNCTION("""COMPUTED_VALUE"""),"")</f>
        <v/>
      </c>
      <c r="T557" t="str">
        <f>IFERROR(__xludf.DUMMYFUNCTION("""COMPUTED_VALUE"""),"")</f>
        <v/>
      </c>
      <c r="U557" t="str">
        <f>IFERROR(__xludf.DUMMYFUNCTION("""COMPUTED_VALUE"""),"")</f>
        <v/>
      </c>
      <c r="V557" t="str">
        <f>IFERROR(__xludf.DUMMYFUNCTION("""COMPUTED_VALUE"""),"")</f>
        <v/>
      </c>
      <c r="W557" t="str">
        <f>IFERROR(__xludf.DUMMYFUNCTION("""COMPUTED_VALUE"""),"")</f>
        <v/>
      </c>
      <c r="X557" t="str">
        <f>IFERROR(__xludf.DUMMYFUNCTION("""COMPUTED_VALUE"""),"")</f>
        <v/>
      </c>
      <c r="Y557" t="str">
        <f>IFERROR(__xludf.DUMMYFUNCTION("""COMPUTED_VALUE"""),"")</f>
        <v/>
      </c>
      <c r="Z557" t="str">
        <f>IFERROR(__xludf.DUMMYFUNCTION("""COMPUTED_VALUE"""),"")</f>
        <v/>
      </c>
      <c r="AA557" t="str">
        <f>IFERROR(__xludf.DUMMYFUNCTION("""COMPUTED_VALUE"""),"")</f>
        <v/>
      </c>
      <c r="AB557" t="str">
        <f>IFERROR(__xludf.DUMMYFUNCTION("""COMPUTED_VALUE"""),"")</f>
        <v/>
      </c>
      <c r="AC557" t="str">
        <f>IFERROR(__xludf.DUMMYFUNCTION("""COMPUTED_VALUE"""),"")</f>
        <v/>
      </c>
      <c r="AD557" t="str">
        <f>IFERROR(__xludf.DUMMYFUNCTION("""COMPUTED_VALUE"""),"")</f>
        <v/>
      </c>
      <c r="AE557" t="str">
        <f>IFERROR(__xludf.DUMMYFUNCTION("""COMPUTED_VALUE"""),"")</f>
        <v/>
      </c>
      <c r="AF557" t="str">
        <f>IFERROR(__xludf.DUMMYFUNCTION("""COMPUTED_VALUE"""),"")</f>
        <v/>
      </c>
      <c r="AG557" t="str">
        <f>IFERROR(__xludf.DUMMYFUNCTION("""COMPUTED_VALUE"""),"")</f>
        <v/>
      </c>
    </row>
    <row r="558">
      <c r="A558" t="str">
        <f>IFERROR(__xludf.DUMMYFUNCTION("""COMPUTED_VALUE"""),"")</f>
        <v/>
      </c>
      <c r="B558" t="str">
        <f>IFERROR(__xludf.DUMMYFUNCTION("""COMPUTED_VALUE"""),"")</f>
        <v/>
      </c>
      <c r="C558" t="str">
        <f>IFERROR(__xludf.DUMMYFUNCTION("""COMPUTED_VALUE"""),"")</f>
        <v/>
      </c>
      <c r="D558" t="str">
        <f>IFERROR(__xludf.DUMMYFUNCTION("""COMPUTED_VALUE"""),"")</f>
        <v/>
      </c>
      <c r="E558" t="str">
        <f>IFERROR(__xludf.DUMMYFUNCTION("""COMPUTED_VALUE"""),"")</f>
        <v/>
      </c>
      <c r="F558" t="str">
        <f>IFERROR(__xludf.DUMMYFUNCTION("""COMPUTED_VALUE"""),"")</f>
        <v/>
      </c>
      <c r="G558" t="str">
        <f>IFERROR(__xludf.DUMMYFUNCTION("""COMPUTED_VALUE"""),"")</f>
        <v/>
      </c>
      <c r="H558" t="str">
        <f>IFERROR(__xludf.DUMMYFUNCTION("""COMPUTED_VALUE"""),"")</f>
        <v/>
      </c>
      <c r="I558" t="str">
        <f>IFERROR(__xludf.DUMMYFUNCTION("""COMPUTED_VALUE"""),"")</f>
        <v/>
      </c>
      <c r="J558" t="str">
        <f>IFERROR(__xludf.DUMMYFUNCTION("""COMPUTED_VALUE"""),"")</f>
        <v/>
      </c>
      <c r="K558" t="str">
        <f>IFERROR(__xludf.DUMMYFUNCTION("""COMPUTED_VALUE"""),"")</f>
        <v/>
      </c>
      <c r="L558" s="61" t="str">
        <f>IFERROR(__xludf.DUMMYFUNCTION("""COMPUTED_VALUE"""),"")</f>
        <v/>
      </c>
      <c r="M558" s="61" t="str">
        <f>IFERROR(__xludf.DUMMYFUNCTION("""COMPUTED_VALUE"""),"")</f>
        <v/>
      </c>
      <c r="N558" t="str">
        <f>IFERROR(__xludf.DUMMYFUNCTION("""COMPUTED_VALUE"""),"")</f>
        <v/>
      </c>
      <c r="O558" t="str">
        <f>IFERROR(__xludf.DUMMYFUNCTION("""COMPUTED_VALUE"""),"")</f>
        <v/>
      </c>
      <c r="P558" t="str">
        <f>IFERROR(__xludf.DUMMYFUNCTION("""COMPUTED_VALUE"""),"")</f>
        <v/>
      </c>
      <c r="Q558" t="str">
        <f>IFERROR(__xludf.DUMMYFUNCTION("""COMPUTED_VALUE"""),"")</f>
        <v/>
      </c>
      <c r="R558" t="str">
        <f>IFERROR(__xludf.DUMMYFUNCTION("""COMPUTED_VALUE"""),"")</f>
        <v/>
      </c>
      <c r="S558" t="str">
        <f>IFERROR(__xludf.DUMMYFUNCTION("""COMPUTED_VALUE"""),"")</f>
        <v/>
      </c>
      <c r="T558" t="str">
        <f>IFERROR(__xludf.DUMMYFUNCTION("""COMPUTED_VALUE"""),"")</f>
        <v/>
      </c>
      <c r="U558" t="str">
        <f>IFERROR(__xludf.DUMMYFUNCTION("""COMPUTED_VALUE"""),"")</f>
        <v/>
      </c>
      <c r="V558" t="str">
        <f>IFERROR(__xludf.DUMMYFUNCTION("""COMPUTED_VALUE"""),"")</f>
        <v/>
      </c>
      <c r="W558" t="str">
        <f>IFERROR(__xludf.DUMMYFUNCTION("""COMPUTED_VALUE"""),"")</f>
        <v/>
      </c>
      <c r="X558" t="str">
        <f>IFERROR(__xludf.DUMMYFUNCTION("""COMPUTED_VALUE"""),"")</f>
        <v/>
      </c>
      <c r="Y558" t="str">
        <f>IFERROR(__xludf.DUMMYFUNCTION("""COMPUTED_VALUE"""),"")</f>
        <v/>
      </c>
      <c r="Z558" t="str">
        <f>IFERROR(__xludf.DUMMYFUNCTION("""COMPUTED_VALUE"""),"")</f>
        <v/>
      </c>
      <c r="AA558" t="str">
        <f>IFERROR(__xludf.DUMMYFUNCTION("""COMPUTED_VALUE"""),"")</f>
        <v/>
      </c>
      <c r="AB558" t="str">
        <f>IFERROR(__xludf.DUMMYFUNCTION("""COMPUTED_VALUE"""),"")</f>
        <v/>
      </c>
      <c r="AC558" t="str">
        <f>IFERROR(__xludf.DUMMYFUNCTION("""COMPUTED_VALUE"""),"")</f>
        <v/>
      </c>
      <c r="AD558" t="str">
        <f>IFERROR(__xludf.DUMMYFUNCTION("""COMPUTED_VALUE"""),"")</f>
        <v/>
      </c>
      <c r="AE558" t="str">
        <f>IFERROR(__xludf.DUMMYFUNCTION("""COMPUTED_VALUE"""),"")</f>
        <v/>
      </c>
      <c r="AF558" t="str">
        <f>IFERROR(__xludf.DUMMYFUNCTION("""COMPUTED_VALUE"""),"")</f>
        <v/>
      </c>
      <c r="AG558" t="str">
        <f>IFERROR(__xludf.DUMMYFUNCTION("""COMPUTED_VALUE"""),"")</f>
        <v/>
      </c>
    </row>
    <row r="559">
      <c r="A559" t="str">
        <f>IFERROR(__xludf.DUMMYFUNCTION("""COMPUTED_VALUE"""),"")</f>
        <v/>
      </c>
      <c r="B559" t="str">
        <f>IFERROR(__xludf.DUMMYFUNCTION("""COMPUTED_VALUE"""),"")</f>
        <v/>
      </c>
      <c r="C559" t="str">
        <f>IFERROR(__xludf.DUMMYFUNCTION("""COMPUTED_VALUE"""),"")</f>
        <v/>
      </c>
      <c r="D559" t="str">
        <f>IFERROR(__xludf.DUMMYFUNCTION("""COMPUTED_VALUE"""),"")</f>
        <v/>
      </c>
      <c r="E559" t="str">
        <f>IFERROR(__xludf.DUMMYFUNCTION("""COMPUTED_VALUE"""),"")</f>
        <v/>
      </c>
      <c r="F559" t="str">
        <f>IFERROR(__xludf.DUMMYFUNCTION("""COMPUTED_VALUE"""),"")</f>
        <v/>
      </c>
      <c r="G559" t="str">
        <f>IFERROR(__xludf.DUMMYFUNCTION("""COMPUTED_VALUE"""),"")</f>
        <v/>
      </c>
      <c r="H559" t="str">
        <f>IFERROR(__xludf.DUMMYFUNCTION("""COMPUTED_VALUE"""),"")</f>
        <v/>
      </c>
      <c r="I559" t="str">
        <f>IFERROR(__xludf.DUMMYFUNCTION("""COMPUTED_VALUE"""),"")</f>
        <v/>
      </c>
      <c r="J559" t="str">
        <f>IFERROR(__xludf.DUMMYFUNCTION("""COMPUTED_VALUE"""),"")</f>
        <v/>
      </c>
      <c r="K559" t="str">
        <f>IFERROR(__xludf.DUMMYFUNCTION("""COMPUTED_VALUE"""),"")</f>
        <v/>
      </c>
      <c r="L559" s="61" t="str">
        <f>IFERROR(__xludf.DUMMYFUNCTION("""COMPUTED_VALUE"""),"")</f>
        <v/>
      </c>
      <c r="M559" s="61" t="str">
        <f>IFERROR(__xludf.DUMMYFUNCTION("""COMPUTED_VALUE"""),"")</f>
        <v/>
      </c>
      <c r="N559" t="str">
        <f>IFERROR(__xludf.DUMMYFUNCTION("""COMPUTED_VALUE"""),"")</f>
        <v/>
      </c>
      <c r="O559" t="str">
        <f>IFERROR(__xludf.DUMMYFUNCTION("""COMPUTED_VALUE"""),"")</f>
        <v/>
      </c>
      <c r="P559" t="str">
        <f>IFERROR(__xludf.DUMMYFUNCTION("""COMPUTED_VALUE"""),"")</f>
        <v/>
      </c>
      <c r="Q559" t="str">
        <f>IFERROR(__xludf.DUMMYFUNCTION("""COMPUTED_VALUE"""),"")</f>
        <v/>
      </c>
      <c r="R559" t="str">
        <f>IFERROR(__xludf.DUMMYFUNCTION("""COMPUTED_VALUE"""),"")</f>
        <v/>
      </c>
      <c r="S559" t="str">
        <f>IFERROR(__xludf.DUMMYFUNCTION("""COMPUTED_VALUE"""),"")</f>
        <v/>
      </c>
      <c r="T559" t="str">
        <f>IFERROR(__xludf.DUMMYFUNCTION("""COMPUTED_VALUE"""),"")</f>
        <v/>
      </c>
      <c r="U559" t="str">
        <f>IFERROR(__xludf.DUMMYFUNCTION("""COMPUTED_VALUE"""),"")</f>
        <v/>
      </c>
      <c r="V559" t="str">
        <f>IFERROR(__xludf.DUMMYFUNCTION("""COMPUTED_VALUE"""),"")</f>
        <v/>
      </c>
      <c r="W559" t="str">
        <f>IFERROR(__xludf.DUMMYFUNCTION("""COMPUTED_VALUE"""),"")</f>
        <v/>
      </c>
      <c r="X559" t="str">
        <f>IFERROR(__xludf.DUMMYFUNCTION("""COMPUTED_VALUE"""),"")</f>
        <v/>
      </c>
      <c r="Y559" t="str">
        <f>IFERROR(__xludf.DUMMYFUNCTION("""COMPUTED_VALUE"""),"")</f>
        <v/>
      </c>
      <c r="Z559" t="str">
        <f>IFERROR(__xludf.DUMMYFUNCTION("""COMPUTED_VALUE"""),"")</f>
        <v/>
      </c>
      <c r="AA559" t="str">
        <f>IFERROR(__xludf.DUMMYFUNCTION("""COMPUTED_VALUE"""),"")</f>
        <v/>
      </c>
      <c r="AB559" t="str">
        <f>IFERROR(__xludf.DUMMYFUNCTION("""COMPUTED_VALUE"""),"")</f>
        <v/>
      </c>
      <c r="AC559" t="str">
        <f>IFERROR(__xludf.DUMMYFUNCTION("""COMPUTED_VALUE"""),"")</f>
        <v/>
      </c>
      <c r="AD559" t="str">
        <f>IFERROR(__xludf.DUMMYFUNCTION("""COMPUTED_VALUE"""),"")</f>
        <v/>
      </c>
      <c r="AE559" t="str">
        <f>IFERROR(__xludf.DUMMYFUNCTION("""COMPUTED_VALUE"""),"")</f>
        <v/>
      </c>
      <c r="AF559" t="str">
        <f>IFERROR(__xludf.DUMMYFUNCTION("""COMPUTED_VALUE"""),"")</f>
        <v/>
      </c>
      <c r="AG559" t="str">
        <f>IFERROR(__xludf.DUMMYFUNCTION("""COMPUTED_VALUE"""),"")</f>
        <v/>
      </c>
    </row>
    <row r="560">
      <c r="A560" t="str">
        <f>IFERROR(__xludf.DUMMYFUNCTION("""COMPUTED_VALUE"""),"")</f>
        <v/>
      </c>
      <c r="B560" t="str">
        <f>IFERROR(__xludf.DUMMYFUNCTION("""COMPUTED_VALUE"""),"")</f>
        <v/>
      </c>
      <c r="C560" t="str">
        <f>IFERROR(__xludf.DUMMYFUNCTION("""COMPUTED_VALUE"""),"")</f>
        <v/>
      </c>
      <c r="D560" t="str">
        <f>IFERROR(__xludf.DUMMYFUNCTION("""COMPUTED_VALUE"""),"")</f>
        <v/>
      </c>
      <c r="E560" t="str">
        <f>IFERROR(__xludf.DUMMYFUNCTION("""COMPUTED_VALUE"""),"")</f>
        <v/>
      </c>
      <c r="F560" t="str">
        <f>IFERROR(__xludf.DUMMYFUNCTION("""COMPUTED_VALUE"""),"")</f>
        <v/>
      </c>
      <c r="G560" t="str">
        <f>IFERROR(__xludf.DUMMYFUNCTION("""COMPUTED_VALUE"""),"")</f>
        <v/>
      </c>
      <c r="H560" t="str">
        <f>IFERROR(__xludf.DUMMYFUNCTION("""COMPUTED_VALUE"""),"")</f>
        <v/>
      </c>
      <c r="I560" t="str">
        <f>IFERROR(__xludf.DUMMYFUNCTION("""COMPUTED_VALUE"""),"")</f>
        <v/>
      </c>
      <c r="J560" t="str">
        <f>IFERROR(__xludf.DUMMYFUNCTION("""COMPUTED_VALUE"""),"")</f>
        <v/>
      </c>
      <c r="K560" t="str">
        <f>IFERROR(__xludf.DUMMYFUNCTION("""COMPUTED_VALUE"""),"")</f>
        <v/>
      </c>
      <c r="L560" s="61" t="str">
        <f>IFERROR(__xludf.DUMMYFUNCTION("""COMPUTED_VALUE"""),"")</f>
        <v/>
      </c>
      <c r="M560" s="61" t="str">
        <f>IFERROR(__xludf.DUMMYFUNCTION("""COMPUTED_VALUE"""),"")</f>
        <v/>
      </c>
      <c r="N560" t="str">
        <f>IFERROR(__xludf.DUMMYFUNCTION("""COMPUTED_VALUE"""),"")</f>
        <v/>
      </c>
      <c r="O560" t="str">
        <f>IFERROR(__xludf.DUMMYFUNCTION("""COMPUTED_VALUE"""),"")</f>
        <v/>
      </c>
      <c r="P560" t="str">
        <f>IFERROR(__xludf.DUMMYFUNCTION("""COMPUTED_VALUE"""),"")</f>
        <v/>
      </c>
      <c r="Q560" t="str">
        <f>IFERROR(__xludf.DUMMYFUNCTION("""COMPUTED_VALUE"""),"")</f>
        <v/>
      </c>
      <c r="R560" t="str">
        <f>IFERROR(__xludf.DUMMYFUNCTION("""COMPUTED_VALUE"""),"")</f>
        <v/>
      </c>
      <c r="S560" t="str">
        <f>IFERROR(__xludf.DUMMYFUNCTION("""COMPUTED_VALUE"""),"")</f>
        <v/>
      </c>
      <c r="T560" t="str">
        <f>IFERROR(__xludf.DUMMYFUNCTION("""COMPUTED_VALUE"""),"")</f>
        <v/>
      </c>
      <c r="U560" t="str">
        <f>IFERROR(__xludf.DUMMYFUNCTION("""COMPUTED_VALUE"""),"")</f>
        <v/>
      </c>
      <c r="V560" t="str">
        <f>IFERROR(__xludf.DUMMYFUNCTION("""COMPUTED_VALUE"""),"")</f>
        <v/>
      </c>
      <c r="W560" t="str">
        <f>IFERROR(__xludf.DUMMYFUNCTION("""COMPUTED_VALUE"""),"")</f>
        <v/>
      </c>
      <c r="X560" t="str">
        <f>IFERROR(__xludf.DUMMYFUNCTION("""COMPUTED_VALUE"""),"")</f>
        <v/>
      </c>
      <c r="Y560" t="str">
        <f>IFERROR(__xludf.DUMMYFUNCTION("""COMPUTED_VALUE"""),"")</f>
        <v/>
      </c>
      <c r="Z560" t="str">
        <f>IFERROR(__xludf.DUMMYFUNCTION("""COMPUTED_VALUE"""),"")</f>
        <v/>
      </c>
      <c r="AA560" t="str">
        <f>IFERROR(__xludf.DUMMYFUNCTION("""COMPUTED_VALUE"""),"")</f>
        <v/>
      </c>
      <c r="AB560" t="str">
        <f>IFERROR(__xludf.DUMMYFUNCTION("""COMPUTED_VALUE"""),"")</f>
        <v/>
      </c>
      <c r="AC560" t="str">
        <f>IFERROR(__xludf.DUMMYFUNCTION("""COMPUTED_VALUE"""),"")</f>
        <v/>
      </c>
      <c r="AD560" t="str">
        <f>IFERROR(__xludf.DUMMYFUNCTION("""COMPUTED_VALUE"""),"")</f>
        <v/>
      </c>
      <c r="AE560" t="str">
        <f>IFERROR(__xludf.DUMMYFUNCTION("""COMPUTED_VALUE"""),"")</f>
        <v/>
      </c>
      <c r="AF560" t="str">
        <f>IFERROR(__xludf.DUMMYFUNCTION("""COMPUTED_VALUE"""),"")</f>
        <v/>
      </c>
      <c r="AG560" t="str">
        <f>IFERROR(__xludf.DUMMYFUNCTION("""COMPUTED_VALUE"""),"")</f>
        <v/>
      </c>
    </row>
    <row r="561">
      <c r="A561" t="str">
        <f>IFERROR(__xludf.DUMMYFUNCTION("""COMPUTED_VALUE"""),"")</f>
        <v/>
      </c>
      <c r="B561" t="str">
        <f>IFERROR(__xludf.DUMMYFUNCTION("""COMPUTED_VALUE"""),"")</f>
        <v/>
      </c>
      <c r="C561" t="str">
        <f>IFERROR(__xludf.DUMMYFUNCTION("""COMPUTED_VALUE"""),"")</f>
        <v/>
      </c>
      <c r="D561" t="str">
        <f>IFERROR(__xludf.DUMMYFUNCTION("""COMPUTED_VALUE"""),"")</f>
        <v/>
      </c>
      <c r="E561" t="str">
        <f>IFERROR(__xludf.DUMMYFUNCTION("""COMPUTED_VALUE"""),"")</f>
        <v/>
      </c>
      <c r="F561" t="str">
        <f>IFERROR(__xludf.DUMMYFUNCTION("""COMPUTED_VALUE"""),"")</f>
        <v/>
      </c>
      <c r="G561" t="str">
        <f>IFERROR(__xludf.DUMMYFUNCTION("""COMPUTED_VALUE"""),"")</f>
        <v/>
      </c>
      <c r="H561" t="str">
        <f>IFERROR(__xludf.DUMMYFUNCTION("""COMPUTED_VALUE"""),"")</f>
        <v/>
      </c>
      <c r="I561" t="str">
        <f>IFERROR(__xludf.DUMMYFUNCTION("""COMPUTED_VALUE"""),"")</f>
        <v/>
      </c>
      <c r="J561" t="str">
        <f>IFERROR(__xludf.DUMMYFUNCTION("""COMPUTED_VALUE"""),"")</f>
        <v/>
      </c>
      <c r="K561" t="str">
        <f>IFERROR(__xludf.DUMMYFUNCTION("""COMPUTED_VALUE"""),"")</f>
        <v/>
      </c>
      <c r="L561" s="61" t="str">
        <f>IFERROR(__xludf.DUMMYFUNCTION("""COMPUTED_VALUE"""),"")</f>
        <v/>
      </c>
      <c r="M561" s="61" t="str">
        <f>IFERROR(__xludf.DUMMYFUNCTION("""COMPUTED_VALUE"""),"")</f>
        <v/>
      </c>
      <c r="N561" t="str">
        <f>IFERROR(__xludf.DUMMYFUNCTION("""COMPUTED_VALUE"""),"")</f>
        <v/>
      </c>
      <c r="O561" t="str">
        <f>IFERROR(__xludf.DUMMYFUNCTION("""COMPUTED_VALUE"""),"")</f>
        <v/>
      </c>
      <c r="P561" t="str">
        <f>IFERROR(__xludf.DUMMYFUNCTION("""COMPUTED_VALUE"""),"")</f>
        <v/>
      </c>
      <c r="Q561" t="str">
        <f>IFERROR(__xludf.DUMMYFUNCTION("""COMPUTED_VALUE"""),"")</f>
        <v/>
      </c>
      <c r="R561" t="str">
        <f>IFERROR(__xludf.DUMMYFUNCTION("""COMPUTED_VALUE"""),"")</f>
        <v/>
      </c>
      <c r="S561" t="str">
        <f>IFERROR(__xludf.DUMMYFUNCTION("""COMPUTED_VALUE"""),"")</f>
        <v/>
      </c>
      <c r="T561" t="str">
        <f>IFERROR(__xludf.DUMMYFUNCTION("""COMPUTED_VALUE"""),"")</f>
        <v/>
      </c>
      <c r="U561" t="str">
        <f>IFERROR(__xludf.DUMMYFUNCTION("""COMPUTED_VALUE"""),"")</f>
        <v/>
      </c>
      <c r="V561" t="str">
        <f>IFERROR(__xludf.DUMMYFUNCTION("""COMPUTED_VALUE"""),"")</f>
        <v/>
      </c>
      <c r="W561" t="str">
        <f>IFERROR(__xludf.DUMMYFUNCTION("""COMPUTED_VALUE"""),"")</f>
        <v/>
      </c>
      <c r="X561" t="str">
        <f>IFERROR(__xludf.DUMMYFUNCTION("""COMPUTED_VALUE"""),"")</f>
        <v/>
      </c>
      <c r="Y561" t="str">
        <f>IFERROR(__xludf.DUMMYFUNCTION("""COMPUTED_VALUE"""),"")</f>
        <v/>
      </c>
      <c r="Z561" t="str">
        <f>IFERROR(__xludf.DUMMYFUNCTION("""COMPUTED_VALUE"""),"")</f>
        <v/>
      </c>
      <c r="AA561" t="str">
        <f>IFERROR(__xludf.DUMMYFUNCTION("""COMPUTED_VALUE"""),"")</f>
        <v/>
      </c>
      <c r="AB561" t="str">
        <f>IFERROR(__xludf.DUMMYFUNCTION("""COMPUTED_VALUE"""),"")</f>
        <v/>
      </c>
      <c r="AC561" t="str">
        <f>IFERROR(__xludf.DUMMYFUNCTION("""COMPUTED_VALUE"""),"")</f>
        <v/>
      </c>
      <c r="AD561" t="str">
        <f>IFERROR(__xludf.DUMMYFUNCTION("""COMPUTED_VALUE"""),"")</f>
        <v/>
      </c>
      <c r="AE561" t="str">
        <f>IFERROR(__xludf.DUMMYFUNCTION("""COMPUTED_VALUE"""),"")</f>
        <v/>
      </c>
      <c r="AF561" t="str">
        <f>IFERROR(__xludf.DUMMYFUNCTION("""COMPUTED_VALUE"""),"")</f>
        <v/>
      </c>
      <c r="AG561" t="str">
        <f>IFERROR(__xludf.DUMMYFUNCTION("""COMPUTED_VALUE"""),"")</f>
        <v/>
      </c>
    </row>
    <row r="562">
      <c r="A562" t="str">
        <f>IFERROR(__xludf.DUMMYFUNCTION("""COMPUTED_VALUE"""),"")</f>
        <v/>
      </c>
      <c r="B562" t="str">
        <f>IFERROR(__xludf.DUMMYFUNCTION("""COMPUTED_VALUE"""),"")</f>
        <v/>
      </c>
      <c r="C562" t="str">
        <f>IFERROR(__xludf.DUMMYFUNCTION("""COMPUTED_VALUE"""),"")</f>
        <v/>
      </c>
      <c r="D562" t="str">
        <f>IFERROR(__xludf.DUMMYFUNCTION("""COMPUTED_VALUE"""),"")</f>
        <v/>
      </c>
      <c r="E562" t="str">
        <f>IFERROR(__xludf.DUMMYFUNCTION("""COMPUTED_VALUE"""),"")</f>
        <v/>
      </c>
      <c r="F562" t="str">
        <f>IFERROR(__xludf.DUMMYFUNCTION("""COMPUTED_VALUE"""),"")</f>
        <v/>
      </c>
      <c r="G562" t="str">
        <f>IFERROR(__xludf.DUMMYFUNCTION("""COMPUTED_VALUE"""),"")</f>
        <v/>
      </c>
      <c r="H562" t="str">
        <f>IFERROR(__xludf.DUMMYFUNCTION("""COMPUTED_VALUE"""),"")</f>
        <v/>
      </c>
      <c r="I562" t="str">
        <f>IFERROR(__xludf.DUMMYFUNCTION("""COMPUTED_VALUE"""),"")</f>
        <v/>
      </c>
      <c r="J562" t="str">
        <f>IFERROR(__xludf.DUMMYFUNCTION("""COMPUTED_VALUE"""),"")</f>
        <v/>
      </c>
      <c r="K562" t="str">
        <f>IFERROR(__xludf.DUMMYFUNCTION("""COMPUTED_VALUE"""),"")</f>
        <v/>
      </c>
      <c r="L562" s="61" t="str">
        <f>IFERROR(__xludf.DUMMYFUNCTION("""COMPUTED_VALUE"""),"")</f>
        <v/>
      </c>
      <c r="M562" s="61" t="str">
        <f>IFERROR(__xludf.DUMMYFUNCTION("""COMPUTED_VALUE"""),"")</f>
        <v/>
      </c>
      <c r="N562" t="str">
        <f>IFERROR(__xludf.DUMMYFUNCTION("""COMPUTED_VALUE"""),"")</f>
        <v/>
      </c>
      <c r="O562" t="str">
        <f>IFERROR(__xludf.DUMMYFUNCTION("""COMPUTED_VALUE"""),"")</f>
        <v/>
      </c>
      <c r="P562" t="str">
        <f>IFERROR(__xludf.DUMMYFUNCTION("""COMPUTED_VALUE"""),"")</f>
        <v/>
      </c>
      <c r="Q562" t="str">
        <f>IFERROR(__xludf.DUMMYFUNCTION("""COMPUTED_VALUE"""),"")</f>
        <v/>
      </c>
      <c r="R562" t="str">
        <f>IFERROR(__xludf.DUMMYFUNCTION("""COMPUTED_VALUE"""),"")</f>
        <v/>
      </c>
      <c r="S562" t="str">
        <f>IFERROR(__xludf.DUMMYFUNCTION("""COMPUTED_VALUE"""),"")</f>
        <v/>
      </c>
      <c r="T562" t="str">
        <f>IFERROR(__xludf.DUMMYFUNCTION("""COMPUTED_VALUE"""),"")</f>
        <v/>
      </c>
      <c r="U562" t="str">
        <f>IFERROR(__xludf.DUMMYFUNCTION("""COMPUTED_VALUE"""),"")</f>
        <v/>
      </c>
      <c r="V562" t="str">
        <f>IFERROR(__xludf.DUMMYFUNCTION("""COMPUTED_VALUE"""),"")</f>
        <v/>
      </c>
      <c r="W562" t="str">
        <f>IFERROR(__xludf.DUMMYFUNCTION("""COMPUTED_VALUE"""),"")</f>
        <v/>
      </c>
      <c r="X562" t="str">
        <f>IFERROR(__xludf.DUMMYFUNCTION("""COMPUTED_VALUE"""),"")</f>
        <v/>
      </c>
      <c r="Y562" t="str">
        <f>IFERROR(__xludf.DUMMYFUNCTION("""COMPUTED_VALUE"""),"")</f>
        <v/>
      </c>
      <c r="Z562" t="str">
        <f>IFERROR(__xludf.DUMMYFUNCTION("""COMPUTED_VALUE"""),"")</f>
        <v/>
      </c>
      <c r="AA562" t="str">
        <f>IFERROR(__xludf.DUMMYFUNCTION("""COMPUTED_VALUE"""),"")</f>
        <v/>
      </c>
      <c r="AB562" t="str">
        <f>IFERROR(__xludf.DUMMYFUNCTION("""COMPUTED_VALUE"""),"")</f>
        <v/>
      </c>
      <c r="AC562" t="str">
        <f>IFERROR(__xludf.DUMMYFUNCTION("""COMPUTED_VALUE"""),"")</f>
        <v/>
      </c>
      <c r="AD562" t="str">
        <f>IFERROR(__xludf.DUMMYFUNCTION("""COMPUTED_VALUE"""),"")</f>
        <v/>
      </c>
      <c r="AE562" t="str">
        <f>IFERROR(__xludf.DUMMYFUNCTION("""COMPUTED_VALUE"""),"")</f>
        <v/>
      </c>
      <c r="AF562" t="str">
        <f>IFERROR(__xludf.DUMMYFUNCTION("""COMPUTED_VALUE"""),"")</f>
        <v/>
      </c>
      <c r="AG562" t="str">
        <f>IFERROR(__xludf.DUMMYFUNCTION("""COMPUTED_VALUE"""),"")</f>
        <v/>
      </c>
    </row>
    <row r="563">
      <c r="A563" t="str">
        <f>IFERROR(__xludf.DUMMYFUNCTION("""COMPUTED_VALUE"""),"")</f>
        <v/>
      </c>
      <c r="B563" t="str">
        <f>IFERROR(__xludf.DUMMYFUNCTION("""COMPUTED_VALUE"""),"")</f>
        <v/>
      </c>
      <c r="C563" t="str">
        <f>IFERROR(__xludf.DUMMYFUNCTION("""COMPUTED_VALUE"""),"")</f>
        <v/>
      </c>
      <c r="D563" t="str">
        <f>IFERROR(__xludf.DUMMYFUNCTION("""COMPUTED_VALUE"""),"")</f>
        <v/>
      </c>
      <c r="E563" t="str">
        <f>IFERROR(__xludf.DUMMYFUNCTION("""COMPUTED_VALUE"""),"")</f>
        <v/>
      </c>
      <c r="F563" t="str">
        <f>IFERROR(__xludf.DUMMYFUNCTION("""COMPUTED_VALUE"""),"")</f>
        <v/>
      </c>
      <c r="G563" t="str">
        <f>IFERROR(__xludf.DUMMYFUNCTION("""COMPUTED_VALUE"""),"")</f>
        <v/>
      </c>
      <c r="H563" t="str">
        <f>IFERROR(__xludf.DUMMYFUNCTION("""COMPUTED_VALUE"""),"")</f>
        <v/>
      </c>
      <c r="I563" t="str">
        <f>IFERROR(__xludf.DUMMYFUNCTION("""COMPUTED_VALUE"""),"")</f>
        <v/>
      </c>
      <c r="J563" t="str">
        <f>IFERROR(__xludf.DUMMYFUNCTION("""COMPUTED_VALUE"""),"")</f>
        <v/>
      </c>
      <c r="K563" t="str">
        <f>IFERROR(__xludf.DUMMYFUNCTION("""COMPUTED_VALUE"""),"")</f>
        <v/>
      </c>
      <c r="L563" s="61" t="str">
        <f>IFERROR(__xludf.DUMMYFUNCTION("""COMPUTED_VALUE"""),"")</f>
        <v/>
      </c>
      <c r="M563" s="61" t="str">
        <f>IFERROR(__xludf.DUMMYFUNCTION("""COMPUTED_VALUE"""),"")</f>
        <v/>
      </c>
      <c r="N563" t="str">
        <f>IFERROR(__xludf.DUMMYFUNCTION("""COMPUTED_VALUE"""),"")</f>
        <v/>
      </c>
      <c r="O563" t="str">
        <f>IFERROR(__xludf.DUMMYFUNCTION("""COMPUTED_VALUE"""),"")</f>
        <v/>
      </c>
      <c r="P563" t="str">
        <f>IFERROR(__xludf.DUMMYFUNCTION("""COMPUTED_VALUE"""),"")</f>
        <v/>
      </c>
      <c r="Q563" t="str">
        <f>IFERROR(__xludf.DUMMYFUNCTION("""COMPUTED_VALUE"""),"")</f>
        <v/>
      </c>
      <c r="R563" t="str">
        <f>IFERROR(__xludf.DUMMYFUNCTION("""COMPUTED_VALUE"""),"")</f>
        <v/>
      </c>
      <c r="S563" t="str">
        <f>IFERROR(__xludf.DUMMYFUNCTION("""COMPUTED_VALUE"""),"")</f>
        <v/>
      </c>
      <c r="T563" t="str">
        <f>IFERROR(__xludf.DUMMYFUNCTION("""COMPUTED_VALUE"""),"")</f>
        <v/>
      </c>
      <c r="U563" t="str">
        <f>IFERROR(__xludf.DUMMYFUNCTION("""COMPUTED_VALUE"""),"")</f>
        <v/>
      </c>
      <c r="V563" t="str">
        <f>IFERROR(__xludf.DUMMYFUNCTION("""COMPUTED_VALUE"""),"")</f>
        <v/>
      </c>
      <c r="W563" t="str">
        <f>IFERROR(__xludf.DUMMYFUNCTION("""COMPUTED_VALUE"""),"")</f>
        <v/>
      </c>
      <c r="X563" t="str">
        <f>IFERROR(__xludf.DUMMYFUNCTION("""COMPUTED_VALUE"""),"")</f>
        <v/>
      </c>
      <c r="Y563" t="str">
        <f>IFERROR(__xludf.DUMMYFUNCTION("""COMPUTED_VALUE"""),"")</f>
        <v/>
      </c>
      <c r="Z563" t="str">
        <f>IFERROR(__xludf.DUMMYFUNCTION("""COMPUTED_VALUE"""),"")</f>
        <v/>
      </c>
      <c r="AA563" t="str">
        <f>IFERROR(__xludf.DUMMYFUNCTION("""COMPUTED_VALUE"""),"")</f>
        <v/>
      </c>
      <c r="AB563" t="str">
        <f>IFERROR(__xludf.DUMMYFUNCTION("""COMPUTED_VALUE"""),"")</f>
        <v/>
      </c>
      <c r="AC563" t="str">
        <f>IFERROR(__xludf.DUMMYFUNCTION("""COMPUTED_VALUE"""),"")</f>
        <v/>
      </c>
      <c r="AD563" t="str">
        <f>IFERROR(__xludf.DUMMYFUNCTION("""COMPUTED_VALUE"""),"")</f>
        <v/>
      </c>
      <c r="AE563" t="str">
        <f>IFERROR(__xludf.DUMMYFUNCTION("""COMPUTED_VALUE"""),"")</f>
        <v/>
      </c>
      <c r="AF563" t="str">
        <f>IFERROR(__xludf.DUMMYFUNCTION("""COMPUTED_VALUE"""),"")</f>
        <v/>
      </c>
      <c r="AG563" t="str">
        <f>IFERROR(__xludf.DUMMYFUNCTION("""COMPUTED_VALUE"""),"")</f>
        <v/>
      </c>
    </row>
    <row r="564">
      <c r="A564" t="str">
        <f>IFERROR(__xludf.DUMMYFUNCTION("""COMPUTED_VALUE"""),"")</f>
        <v/>
      </c>
      <c r="B564" t="str">
        <f>IFERROR(__xludf.DUMMYFUNCTION("""COMPUTED_VALUE"""),"")</f>
        <v/>
      </c>
      <c r="C564" t="str">
        <f>IFERROR(__xludf.DUMMYFUNCTION("""COMPUTED_VALUE"""),"")</f>
        <v/>
      </c>
      <c r="D564" t="str">
        <f>IFERROR(__xludf.DUMMYFUNCTION("""COMPUTED_VALUE"""),"")</f>
        <v/>
      </c>
      <c r="E564" t="str">
        <f>IFERROR(__xludf.DUMMYFUNCTION("""COMPUTED_VALUE"""),"")</f>
        <v/>
      </c>
      <c r="F564" t="str">
        <f>IFERROR(__xludf.DUMMYFUNCTION("""COMPUTED_VALUE"""),"")</f>
        <v/>
      </c>
      <c r="G564" t="str">
        <f>IFERROR(__xludf.DUMMYFUNCTION("""COMPUTED_VALUE"""),"")</f>
        <v/>
      </c>
      <c r="H564" t="str">
        <f>IFERROR(__xludf.DUMMYFUNCTION("""COMPUTED_VALUE"""),"")</f>
        <v/>
      </c>
      <c r="I564" t="str">
        <f>IFERROR(__xludf.DUMMYFUNCTION("""COMPUTED_VALUE"""),"")</f>
        <v/>
      </c>
      <c r="J564" t="str">
        <f>IFERROR(__xludf.DUMMYFUNCTION("""COMPUTED_VALUE"""),"")</f>
        <v/>
      </c>
      <c r="K564" t="str">
        <f>IFERROR(__xludf.DUMMYFUNCTION("""COMPUTED_VALUE"""),"")</f>
        <v/>
      </c>
      <c r="L564" s="61" t="str">
        <f>IFERROR(__xludf.DUMMYFUNCTION("""COMPUTED_VALUE"""),"")</f>
        <v/>
      </c>
      <c r="M564" s="61" t="str">
        <f>IFERROR(__xludf.DUMMYFUNCTION("""COMPUTED_VALUE"""),"")</f>
        <v/>
      </c>
      <c r="N564" t="str">
        <f>IFERROR(__xludf.DUMMYFUNCTION("""COMPUTED_VALUE"""),"")</f>
        <v/>
      </c>
      <c r="O564" t="str">
        <f>IFERROR(__xludf.DUMMYFUNCTION("""COMPUTED_VALUE"""),"")</f>
        <v/>
      </c>
      <c r="P564" t="str">
        <f>IFERROR(__xludf.DUMMYFUNCTION("""COMPUTED_VALUE"""),"")</f>
        <v/>
      </c>
      <c r="Q564" t="str">
        <f>IFERROR(__xludf.DUMMYFUNCTION("""COMPUTED_VALUE"""),"")</f>
        <v/>
      </c>
      <c r="R564" t="str">
        <f>IFERROR(__xludf.DUMMYFUNCTION("""COMPUTED_VALUE"""),"")</f>
        <v/>
      </c>
      <c r="S564" t="str">
        <f>IFERROR(__xludf.DUMMYFUNCTION("""COMPUTED_VALUE"""),"")</f>
        <v/>
      </c>
      <c r="T564" t="str">
        <f>IFERROR(__xludf.DUMMYFUNCTION("""COMPUTED_VALUE"""),"")</f>
        <v/>
      </c>
      <c r="U564" t="str">
        <f>IFERROR(__xludf.DUMMYFUNCTION("""COMPUTED_VALUE"""),"")</f>
        <v/>
      </c>
      <c r="V564" t="str">
        <f>IFERROR(__xludf.DUMMYFUNCTION("""COMPUTED_VALUE"""),"")</f>
        <v/>
      </c>
      <c r="W564" t="str">
        <f>IFERROR(__xludf.DUMMYFUNCTION("""COMPUTED_VALUE"""),"")</f>
        <v/>
      </c>
      <c r="X564" t="str">
        <f>IFERROR(__xludf.DUMMYFUNCTION("""COMPUTED_VALUE"""),"")</f>
        <v/>
      </c>
      <c r="Y564" t="str">
        <f>IFERROR(__xludf.DUMMYFUNCTION("""COMPUTED_VALUE"""),"")</f>
        <v/>
      </c>
      <c r="Z564" t="str">
        <f>IFERROR(__xludf.DUMMYFUNCTION("""COMPUTED_VALUE"""),"")</f>
        <v/>
      </c>
      <c r="AA564" t="str">
        <f>IFERROR(__xludf.DUMMYFUNCTION("""COMPUTED_VALUE"""),"")</f>
        <v/>
      </c>
      <c r="AB564" t="str">
        <f>IFERROR(__xludf.DUMMYFUNCTION("""COMPUTED_VALUE"""),"")</f>
        <v/>
      </c>
      <c r="AC564" t="str">
        <f>IFERROR(__xludf.DUMMYFUNCTION("""COMPUTED_VALUE"""),"")</f>
        <v/>
      </c>
      <c r="AD564" t="str">
        <f>IFERROR(__xludf.DUMMYFUNCTION("""COMPUTED_VALUE"""),"")</f>
        <v/>
      </c>
      <c r="AE564" t="str">
        <f>IFERROR(__xludf.DUMMYFUNCTION("""COMPUTED_VALUE"""),"")</f>
        <v/>
      </c>
      <c r="AF564" t="str">
        <f>IFERROR(__xludf.DUMMYFUNCTION("""COMPUTED_VALUE"""),"")</f>
        <v/>
      </c>
      <c r="AG564" t="str">
        <f>IFERROR(__xludf.DUMMYFUNCTION("""COMPUTED_VALUE"""),"")</f>
        <v/>
      </c>
    </row>
    <row r="565">
      <c r="A565" t="str">
        <f>IFERROR(__xludf.DUMMYFUNCTION("""COMPUTED_VALUE"""),"")</f>
        <v/>
      </c>
      <c r="B565" t="str">
        <f>IFERROR(__xludf.DUMMYFUNCTION("""COMPUTED_VALUE"""),"")</f>
        <v/>
      </c>
      <c r="C565" t="str">
        <f>IFERROR(__xludf.DUMMYFUNCTION("""COMPUTED_VALUE"""),"")</f>
        <v/>
      </c>
      <c r="D565" t="str">
        <f>IFERROR(__xludf.DUMMYFUNCTION("""COMPUTED_VALUE"""),"")</f>
        <v/>
      </c>
      <c r="E565" t="str">
        <f>IFERROR(__xludf.DUMMYFUNCTION("""COMPUTED_VALUE"""),"")</f>
        <v/>
      </c>
      <c r="F565" t="str">
        <f>IFERROR(__xludf.DUMMYFUNCTION("""COMPUTED_VALUE"""),"")</f>
        <v/>
      </c>
      <c r="G565" t="str">
        <f>IFERROR(__xludf.DUMMYFUNCTION("""COMPUTED_VALUE"""),"")</f>
        <v/>
      </c>
      <c r="H565" t="str">
        <f>IFERROR(__xludf.DUMMYFUNCTION("""COMPUTED_VALUE"""),"")</f>
        <v/>
      </c>
      <c r="I565" t="str">
        <f>IFERROR(__xludf.DUMMYFUNCTION("""COMPUTED_VALUE"""),"")</f>
        <v/>
      </c>
      <c r="J565" t="str">
        <f>IFERROR(__xludf.DUMMYFUNCTION("""COMPUTED_VALUE"""),"")</f>
        <v/>
      </c>
      <c r="K565" t="str">
        <f>IFERROR(__xludf.DUMMYFUNCTION("""COMPUTED_VALUE"""),"")</f>
        <v/>
      </c>
      <c r="L565" s="61" t="str">
        <f>IFERROR(__xludf.DUMMYFUNCTION("""COMPUTED_VALUE"""),"")</f>
        <v/>
      </c>
      <c r="M565" s="61" t="str">
        <f>IFERROR(__xludf.DUMMYFUNCTION("""COMPUTED_VALUE"""),"")</f>
        <v/>
      </c>
      <c r="N565" t="str">
        <f>IFERROR(__xludf.DUMMYFUNCTION("""COMPUTED_VALUE"""),"")</f>
        <v/>
      </c>
      <c r="O565" t="str">
        <f>IFERROR(__xludf.DUMMYFUNCTION("""COMPUTED_VALUE"""),"")</f>
        <v/>
      </c>
      <c r="P565" t="str">
        <f>IFERROR(__xludf.DUMMYFUNCTION("""COMPUTED_VALUE"""),"")</f>
        <v/>
      </c>
      <c r="Q565" t="str">
        <f>IFERROR(__xludf.DUMMYFUNCTION("""COMPUTED_VALUE"""),"")</f>
        <v/>
      </c>
      <c r="R565" t="str">
        <f>IFERROR(__xludf.DUMMYFUNCTION("""COMPUTED_VALUE"""),"")</f>
        <v/>
      </c>
      <c r="S565" t="str">
        <f>IFERROR(__xludf.DUMMYFUNCTION("""COMPUTED_VALUE"""),"")</f>
        <v/>
      </c>
      <c r="T565" t="str">
        <f>IFERROR(__xludf.DUMMYFUNCTION("""COMPUTED_VALUE"""),"")</f>
        <v/>
      </c>
      <c r="U565" t="str">
        <f>IFERROR(__xludf.DUMMYFUNCTION("""COMPUTED_VALUE"""),"")</f>
        <v/>
      </c>
      <c r="V565" t="str">
        <f>IFERROR(__xludf.DUMMYFUNCTION("""COMPUTED_VALUE"""),"")</f>
        <v/>
      </c>
      <c r="W565" t="str">
        <f>IFERROR(__xludf.DUMMYFUNCTION("""COMPUTED_VALUE"""),"")</f>
        <v/>
      </c>
      <c r="X565" t="str">
        <f>IFERROR(__xludf.DUMMYFUNCTION("""COMPUTED_VALUE"""),"")</f>
        <v/>
      </c>
      <c r="Y565" t="str">
        <f>IFERROR(__xludf.DUMMYFUNCTION("""COMPUTED_VALUE"""),"")</f>
        <v/>
      </c>
      <c r="Z565" t="str">
        <f>IFERROR(__xludf.DUMMYFUNCTION("""COMPUTED_VALUE"""),"")</f>
        <v/>
      </c>
      <c r="AA565" t="str">
        <f>IFERROR(__xludf.DUMMYFUNCTION("""COMPUTED_VALUE"""),"")</f>
        <v/>
      </c>
      <c r="AB565" t="str">
        <f>IFERROR(__xludf.DUMMYFUNCTION("""COMPUTED_VALUE"""),"")</f>
        <v/>
      </c>
      <c r="AC565" t="str">
        <f>IFERROR(__xludf.DUMMYFUNCTION("""COMPUTED_VALUE"""),"")</f>
        <v/>
      </c>
      <c r="AD565" t="str">
        <f>IFERROR(__xludf.DUMMYFUNCTION("""COMPUTED_VALUE"""),"")</f>
        <v/>
      </c>
      <c r="AE565" t="str">
        <f>IFERROR(__xludf.DUMMYFUNCTION("""COMPUTED_VALUE"""),"")</f>
        <v/>
      </c>
      <c r="AF565" t="str">
        <f>IFERROR(__xludf.DUMMYFUNCTION("""COMPUTED_VALUE"""),"")</f>
        <v/>
      </c>
      <c r="AG565" t="str">
        <f>IFERROR(__xludf.DUMMYFUNCTION("""COMPUTED_VALUE"""),"")</f>
        <v/>
      </c>
    </row>
    <row r="566">
      <c r="A566" t="str">
        <f>IFERROR(__xludf.DUMMYFUNCTION("""COMPUTED_VALUE"""),"")</f>
        <v/>
      </c>
      <c r="B566" t="str">
        <f>IFERROR(__xludf.DUMMYFUNCTION("""COMPUTED_VALUE"""),"")</f>
        <v/>
      </c>
      <c r="C566" t="str">
        <f>IFERROR(__xludf.DUMMYFUNCTION("""COMPUTED_VALUE"""),"")</f>
        <v/>
      </c>
      <c r="D566" t="str">
        <f>IFERROR(__xludf.DUMMYFUNCTION("""COMPUTED_VALUE"""),"")</f>
        <v/>
      </c>
      <c r="E566" t="str">
        <f>IFERROR(__xludf.DUMMYFUNCTION("""COMPUTED_VALUE"""),"")</f>
        <v/>
      </c>
      <c r="F566" t="str">
        <f>IFERROR(__xludf.DUMMYFUNCTION("""COMPUTED_VALUE"""),"")</f>
        <v/>
      </c>
      <c r="G566" t="str">
        <f>IFERROR(__xludf.DUMMYFUNCTION("""COMPUTED_VALUE"""),"")</f>
        <v/>
      </c>
      <c r="H566" t="str">
        <f>IFERROR(__xludf.DUMMYFUNCTION("""COMPUTED_VALUE"""),"")</f>
        <v/>
      </c>
      <c r="I566" t="str">
        <f>IFERROR(__xludf.DUMMYFUNCTION("""COMPUTED_VALUE"""),"")</f>
        <v/>
      </c>
      <c r="J566" t="str">
        <f>IFERROR(__xludf.DUMMYFUNCTION("""COMPUTED_VALUE"""),"")</f>
        <v/>
      </c>
      <c r="K566" t="str">
        <f>IFERROR(__xludf.DUMMYFUNCTION("""COMPUTED_VALUE"""),"")</f>
        <v/>
      </c>
      <c r="L566" s="61" t="str">
        <f>IFERROR(__xludf.DUMMYFUNCTION("""COMPUTED_VALUE"""),"")</f>
        <v/>
      </c>
      <c r="M566" s="61" t="str">
        <f>IFERROR(__xludf.DUMMYFUNCTION("""COMPUTED_VALUE"""),"")</f>
        <v/>
      </c>
      <c r="N566" t="str">
        <f>IFERROR(__xludf.DUMMYFUNCTION("""COMPUTED_VALUE"""),"")</f>
        <v/>
      </c>
      <c r="O566" t="str">
        <f>IFERROR(__xludf.DUMMYFUNCTION("""COMPUTED_VALUE"""),"")</f>
        <v/>
      </c>
      <c r="P566" t="str">
        <f>IFERROR(__xludf.DUMMYFUNCTION("""COMPUTED_VALUE"""),"")</f>
        <v/>
      </c>
      <c r="Q566" t="str">
        <f>IFERROR(__xludf.DUMMYFUNCTION("""COMPUTED_VALUE"""),"")</f>
        <v/>
      </c>
      <c r="R566" t="str">
        <f>IFERROR(__xludf.DUMMYFUNCTION("""COMPUTED_VALUE"""),"")</f>
        <v/>
      </c>
      <c r="S566" t="str">
        <f>IFERROR(__xludf.DUMMYFUNCTION("""COMPUTED_VALUE"""),"")</f>
        <v/>
      </c>
      <c r="T566" t="str">
        <f>IFERROR(__xludf.DUMMYFUNCTION("""COMPUTED_VALUE"""),"")</f>
        <v/>
      </c>
      <c r="U566" t="str">
        <f>IFERROR(__xludf.DUMMYFUNCTION("""COMPUTED_VALUE"""),"")</f>
        <v/>
      </c>
      <c r="V566" t="str">
        <f>IFERROR(__xludf.DUMMYFUNCTION("""COMPUTED_VALUE"""),"")</f>
        <v/>
      </c>
      <c r="W566" t="str">
        <f>IFERROR(__xludf.DUMMYFUNCTION("""COMPUTED_VALUE"""),"")</f>
        <v/>
      </c>
      <c r="X566" t="str">
        <f>IFERROR(__xludf.DUMMYFUNCTION("""COMPUTED_VALUE"""),"")</f>
        <v/>
      </c>
      <c r="Y566" t="str">
        <f>IFERROR(__xludf.DUMMYFUNCTION("""COMPUTED_VALUE"""),"")</f>
        <v/>
      </c>
      <c r="Z566" t="str">
        <f>IFERROR(__xludf.DUMMYFUNCTION("""COMPUTED_VALUE"""),"")</f>
        <v/>
      </c>
      <c r="AA566" t="str">
        <f>IFERROR(__xludf.DUMMYFUNCTION("""COMPUTED_VALUE"""),"")</f>
        <v/>
      </c>
      <c r="AB566" t="str">
        <f>IFERROR(__xludf.DUMMYFUNCTION("""COMPUTED_VALUE"""),"")</f>
        <v/>
      </c>
      <c r="AC566" t="str">
        <f>IFERROR(__xludf.DUMMYFUNCTION("""COMPUTED_VALUE"""),"")</f>
        <v/>
      </c>
      <c r="AD566" t="str">
        <f>IFERROR(__xludf.DUMMYFUNCTION("""COMPUTED_VALUE"""),"")</f>
        <v/>
      </c>
      <c r="AE566" t="str">
        <f>IFERROR(__xludf.DUMMYFUNCTION("""COMPUTED_VALUE"""),"")</f>
        <v/>
      </c>
      <c r="AF566" t="str">
        <f>IFERROR(__xludf.DUMMYFUNCTION("""COMPUTED_VALUE"""),"")</f>
        <v/>
      </c>
      <c r="AG566" t="str">
        <f>IFERROR(__xludf.DUMMYFUNCTION("""COMPUTED_VALUE"""),"")</f>
        <v/>
      </c>
    </row>
    <row r="567">
      <c r="A567" t="str">
        <f>IFERROR(__xludf.DUMMYFUNCTION("""COMPUTED_VALUE"""),"")</f>
        <v/>
      </c>
      <c r="B567" t="str">
        <f>IFERROR(__xludf.DUMMYFUNCTION("""COMPUTED_VALUE"""),"")</f>
        <v/>
      </c>
      <c r="C567" t="str">
        <f>IFERROR(__xludf.DUMMYFUNCTION("""COMPUTED_VALUE"""),"")</f>
        <v/>
      </c>
      <c r="D567" t="str">
        <f>IFERROR(__xludf.DUMMYFUNCTION("""COMPUTED_VALUE"""),"")</f>
        <v/>
      </c>
      <c r="E567" t="str">
        <f>IFERROR(__xludf.DUMMYFUNCTION("""COMPUTED_VALUE"""),"")</f>
        <v/>
      </c>
      <c r="F567" t="str">
        <f>IFERROR(__xludf.DUMMYFUNCTION("""COMPUTED_VALUE"""),"")</f>
        <v/>
      </c>
      <c r="G567" t="str">
        <f>IFERROR(__xludf.DUMMYFUNCTION("""COMPUTED_VALUE"""),"")</f>
        <v/>
      </c>
      <c r="H567" t="str">
        <f>IFERROR(__xludf.DUMMYFUNCTION("""COMPUTED_VALUE"""),"")</f>
        <v/>
      </c>
      <c r="I567" t="str">
        <f>IFERROR(__xludf.DUMMYFUNCTION("""COMPUTED_VALUE"""),"")</f>
        <v/>
      </c>
      <c r="J567" t="str">
        <f>IFERROR(__xludf.DUMMYFUNCTION("""COMPUTED_VALUE"""),"")</f>
        <v/>
      </c>
      <c r="K567" t="str">
        <f>IFERROR(__xludf.DUMMYFUNCTION("""COMPUTED_VALUE"""),"")</f>
        <v/>
      </c>
      <c r="L567" s="61" t="str">
        <f>IFERROR(__xludf.DUMMYFUNCTION("""COMPUTED_VALUE"""),"")</f>
        <v/>
      </c>
      <c r="M567" s="61" t="str">
        <f>IFERROR(__xludf.DUMMYFUNCTION("""COMPUTED_VALUE"""),"")</f>
        <v/>
      </c>
      <c r="N567" t="str">
        <f>IFERROR(__xludf.DUMMYFUNCTION("""COMPUTED_VALUE"""),"")</f>
        <v/>
      </c>
      <c r="O567" t="str">
        <f>IFERROR(__xludf.DUMMYFUNCTION("""COMPUTED_VALUE"""),"")</f>
        <v/>
      </c>
      <c r="P567" t="str">
        <f>IFERROR(__xludf.DUMMYFUNCTION("""COMPUTED_VALUE"""),"")</f>
        <v/>
      </c>
      <c r="Q567" t="str">
        <f>IFERROR(__xludf.DUMMYFUNCTION("""COMPUTED_VALUE"""),"")</f>
        <v/>
      </c>
      <c r="R567" t="str">
        <f>IFERROR(__xludf.DUMMYFUNCTION("""COMPUTED_VALUE"""),"")</f>
        <v/>
      </c>
      <c r="S567" t="str">
        <f>IFERROR(__xludf.DUMMYFUNCTION("""COMPUTED_VALUE"""),"")</f>
        <v/>
      </c>
      <c r="T567" t="str">
        <f>IFERROR(__xludf.DUMMYFUNCTION("""COMPUTED_VALUE"""),"")</f>
        <v/>
      </c>
      <c r="U567" t="str">
        <f>IFERROR(__xludf.DUMMYFUNCTION("""COMPUTED_VALUE"""),"")</f>
        <v/>
      </c>
      <c r="V567" t="str">
        <f>IFERROR(__xludf.DUMMYFUNCTION("""COMPUTED_VALUE"""),"")</f>
        <v/>
      </c>
      <c r="W567" t="str">
        <f>IFERROR(__xludf.DUMMYFUNCTION("""COMPUTED_VALUE"""),"")</f>
        <v/>
      </c>
      <c r="X567" t="str">
        <f>IFERROR(__xludf.DUMMYFUNCTION("""COMPUTED_VALUE"""),"")</f>
        <v/>
      </c>
      <c r="Y567" t="str">
        <f>IFERROR(__xludf.DUMMYFUNCTION("""COMPUTED_VALUE"""),"")</f>
        <v/>
      </c>
      <c r="Z567" t="str">
        <f>IFERROR(__xludf.DUMMYFUNCTION("""COMPUTED_VALUE"""),"")</f>
        <v/>
      </c>
      <c r="AA567" t="str">
        <f>IFERROR(__xludf.DUMMYFUNCTION("""COMPUTED_VALUE"""),"")</f>
        <v/>
      </c>
      <c r="AB567" t="str">
        <f>IFERROR(__xludf.DUMMYFUNCTION("""COMPUTED_VALUE"""),"")</f>
        <v/>
      </c>
      <c r="AC567" t="str">
        <f>IFERROR(__xludf.DUMMYFUNCTION("""COMPUTED_VALUE"""),"")</f>
        <v/>
      </c>
      <c r="AD567" t="str">
        <f>IFERROR(__xludf.DUMMYFUNCTION("""COMPUTED_VALUE"""),"")</f>
        <v/>
      </c>
      <c r="AE567" t="str">
        <f>IFERROR(__xludf.DUMMYFUNCTION("""COMPUTED_VALUE"""),"")</f>
        <v/>
      </c>
      <c r="AF567" t="str">
        <f>IFERROR(__xludf.DUMMYFUNCTION("""COMPUTED_VALUE"""),"")</f>
        <v/>
      </c>
      <c r="AG567" t="str">
        <f>IFERROR(__xludf.DUMMYFUNCTION("""COMPUTED_VALUE"""),"")</f>
        <v/>
      </c>
    </row>
    <row r="568">
      <c r="A568" t="str">
        <f>IFERROR(__xludf.DUMMYFUNCTION("""COMPUTED_VALUE"""),"")</f>
        <v/>
      </c>
      <c r="B568" t="str">
        <f>IFERROR(__xludf.DUMMYFUNCTION("""COMPUTED_VALUE"""),"")</f>
        <v/>
      </c>
      <c r="C568" t="str">
        <f>IFERROR(__xludf.DUMMYFUNCTION("""COMPUTED_VALUE"""),"")</f>
        <v/>
      </c>
      <c r="D568" t="str">
        <f>IFERROR(__xludf.DUMMYFUNCTION("""COMPUTED_VALUE"""),"")</f>
        <v/>
      </c>
      <c r="E568" t="str">
        <f>IFERROR(__xludf.DUMMYFUNCTION("""COMPUTED_VALUE"""),"")</f>
        <v/>
      </c>
      <c r="F568" t="str">
        <f>IFERROR(__xludf.DUMMYFUNCTION("""COMPUTED_VALUE"""),"")</f>
        <v/>
      </c>
      <c r="G568" t="str">
        <f>IFERROR(__xludf.DUMMYFUNCTION("""COMPUTED_VALUE"""),"")</f>
        <v/>
      </c>
      <c r="H568" t="str">
        <f>IFERROR(__xludf.DUMMYFUNCTION("""COMPUTED_VALUE"""),"")</f>
        <v/>
      </c>
      <c r="I568" t="str">
        <f>IFERROR(__xludf.DUMMYFUNCTION("""COMPUTED_VALUE"""),"")</f>
        <v/>
      </c>
      <c r="J568" t="str">
        <f>IFERROR(__xludf.DUMMYFUNCTION("""COMPUTED_VALUE"""),"")</f>
        <v/>
      </c>
      <c r="K568" t="str">
        <f>IFERROR(__xludf.DUMMYFUNCTION("""COMPUTED_VALUE"""),"")</f>
        <v/>
      </c>
      <c r="L568" s="61" t="str">
        <f>IFERROR(__xludf.DUMMYFUNCTION("""COMPUTED_VALUE"""),"")</f>
        <v/>
      </c>
      <c r="M568" s="61" t="str">
        <f>IFERROR(__xludf.DUMMYFUNCTION("""COMPUTED_VALUE"""),"")</f>
        <v/>
      </c>
      <c r="N568" t="str">
        <f>IFERROR(__xludf.DUMMYFUNCTION("""COMPUTED_VALUE"""),"")</f>
        <v/>
      </c>
      <c r="O568" t="str">
        <f>IFERROR(__xludf.DUMMYFUNCTION("""COMPUTED_VALUE"""),"")</f>
        <v/>
      </c>
      <c r="P568" t="str">
        <f>IFERROR(__xludf.DUMMYFUNCTION("""COMPUTED_VALUE"""),"")</f>
        <v/>
      </c>
      <c r="Q568" t="str">
        <f>IFERROR(__xludf.DUMMYFUNCTION("""COMPUTED_VALUE"""),"")</f>
        <v/>
      </c>
      <c r="R568" t="str">
        <f>IFERROR(__xludf.DUMMYFUNCTION("""COMPUTED_VALUE"""),"")</f>
        <v/>
      </c>
      <c r="S568" t="str">
        <f>IFERROR(__xludf.DUMMYFUNCTION("""COMPUTED_VALUE"""),"")</f>
        <v/>
      </c>
      <c r="T568" t="str">
        <f>IFERROR(__xludf.DUMMYFUNCTION("""COMPUTED_VALUE"""),"")</f>
        <v/>
      </c>
      <c r="U568" t="str">
        <f>IFERROR(__xludf.DUMMYFUNCTION("""COMPUTED_VALUE"""),"")</f>
        <v/>
      </c>
      <c r="V568" t="str">
        <f>IFERROR(__xludf.DUMMYFUNCTION("""COMPUTED_VALUE"""),"")</f>
        <v/>
      </c>
      <c r="W568" t="str">
        <f>IFERROR(__xludf.DUMMYFUNCTION("""COMPUTED_VALUE"""),"")</f>
        <v/>
      </c>
      <c r="X568" t="str">
        <f>IFERROR(__xludf.DUMMYFUNCTION("""COMPUTED_VALUE"""),"")</f>
        <v/>
      </c>
      <c r="Y568" t="str">
        <f>IFERROR(__xludf.DUMMYFUNCTION("""COMPUTED_VALUE"""),"")</f>
        <v/>
      </c>
      <c r="Z568" t="str">
        <f>IFERROR(__xludf.DUMMYFUNCTION("""COMPUTED_VALUE"""),"")</f>
        <v/>
      </c>
      <c r="AA568" t="str">
        <f>IFERROR(__xludf.DUMMYFUNCTION("""COMPUTED_VALUE"""),"")</f>
        <v/>
      </c>
      <c r="AB568" t="str">
        <f>IFERROR(__xludf.DUMMYFUNCTION("""COMPUTED_VALUE"""),"")</f>
        <v/>
      </c>
      <c r="AC568" t="str">
        <f>IFERROR(__xludf.DUMMYFUNCTION("""COMPUTED_VALUE"""),"")</f>
        <v/>
      </c>
      <c r="AD568" t="str">
        <f>IFERROR(__xludf.DUMMYFUNCTION("""COMPUTED_VALUE"""),"")</f>
        <v/>
      </c>
      <c r="AE568" t="str">
        <f>IFERROR(__xludf.DUMMYFUNCTION("""COMPUTED_VALUE"""),"")</f>
        <v/>
      </c>
      <c r="AF568" t="str">
        <f>IFERROR(__xludf.DUMMYFUNCTION("""COMPUTED_VALUE"""),"")</f>
        <v/>
      </c>
      <c r="AG568" t="str">
        <f>IFERROR(__xludf.DUMMYFUNCTION("""COMPUTED_VALUE"""),"")</f>
        <v/>
      </c>
    </row>
    <row r="569">
      <c r="A569" t="str">
        <f>IFERROR(__xludf.DUMMYFUNCTION("""COMPUTED_VALUE"""),"")</f>
        <v/>
      </c>
      <c r="B569" t="str">
        <f>IFERROR(__xludf.DUMMYFUNCTION("""COMPUTED_VALUE"""),"")</f>
        <v/>
      </c>
      <c r="C569" t="str">
        <f>IFERROR(__xludf.DUMMYFUNCTION("""COMPUTED_VALUE"""),"")</f>
        <v/>
      </c>
      <c r="D569" t="str">
        <f>IFERROR(__xludf.DUMMYFUNCTION("""COMPUTED_VALUE"""),"")</f>
        <v/>
      </c>
      <c r="E569" t="str">
        <f>IFERROR(__xludf.DUMMYFUNCTION("""COMPUTED_VALUE"""),"")</f>
        <v/>
      </c>
      <c r="F569" t="str">
        <f>IFERROR(__xludf.DUMMYFUNCTION("""COMPUTED_VALUE"""),"")</f>
        <v/>
      </c>
      <c r="G569" t="str">
        <f>IFERROR(__xludf.DUMMYFUNCTION("""COMPUTED_VALUE"""),"")</f>
        <v/>
      </c>
      <c r="H569" t="str">
        <f>IFERROR(__xludf.DUMMYFUNCTION("""COMPUTED_VALUE"""),"")</f>
        <v/>
      </c>
      <c r="I569" t="str">
        <f>IFERROR(__xludf.DUMMYFUNCTION("""COMPUTED_VALUE"""),"")</f>
        <v/>
      </c>
      <c r="J569" t="str">
        <f>IFERROR(__xludf.DUMMYFUNCTION("""COMPUTED_VALUE"""),"")</f>
        <v/>
      </c>
      <c r="K569" t="str">
        <f>IFERROR(__xludf.DUMMYFUNCTION("""COMPUTED_VALUE"""),"")</f>
        <v/>
      </c>
      <c r="L569" s="61" t="str">
        <f>IFERROR(__xludf.DUMMYFUNCTION("""COMPUTED_VALUE"""),"")</f>
        <v/>
      </c>
      <c r="M569" s="61" t="str">
        <f>IFERROR(__xludf.DUMMYFUNCTION("""COMPUTED_VALUE"""),"")</f>
        <v/>
      </c>
      <c r="N569" t="str">
        <f>IFERROR(__xludf.DUMMYFUNCTION("""COMPUTED_VALUE"""),"")</f>
        <v/>
      </c>
      <c r="O569" t="str">
        <f>IFERROR(__xludf.DUMMYFUNCTION("""COMPUTED_VALUE"""),"")</f>
        <v/>
      </c>
      <c r="P569" t="str">
        <f>IFERROR(__xludf.DUMMYFUNCTION("""COMPUTED_VALUE"""),"")</f>
        <v/>
      </c>
      <c r="Q569" t="str">
        <f>IFERROR(__xludf.DUMMYFUNCTION("""COMPUTED_VALUE"""),"")</f>
        <v/>
      </c>
      <c r="R569" t="str">
        <f>IFERROR(__xludf.DUMMYFUNCTION("""COMPUTED_VALUE"""),"")</f>
        <v/>
      </c>
      <c r="S569" t="str">
        <f>IFERROR(__xludf.DUMMYFUNCTION("""COMPUTED_VALUE"""),"")</f>
        <v/>
      </c>
      <c r="T569" t="str">
        <f>IFERROR(__xludf.DUMMYFUNCTION("""COMPUTED_VALUE"""),"")</f>
        <v/>
      </c>
      <c r="U569" t="str">
        <f>IFERROR(__xludf.DUMMYFUNCTION("""COMPUTED_VALUE"""),"")</f>
        <v/>
      </c>
      <c r="V569" t="str">
        <f>IFERROR(__xludf.DUMMYFUNCTION("""COMPUTED_VALUE"""),"")</f>
        <v/>
      </c>
      <c r="W569" t="str">
        <f>IFERROR(__xludf.DUMMYFUNCTION("""COMPUTED_VALUE"""),"")</f>
        <v/>
      </c>
      <c r="X569" t="str">
        <f>IFERROR(__xludf.DUMMYFUNCTION("""COMPUTED_VALUE"""),"")</f>
        <v/>
      </c>
      <c r="Y569" t="str">
        <f>IFERROR(__xludf.DUMMYFUNCTION("""COMPUTED_VALUE"""),"")</f>
        <v/>
      </c>
      <c r="Z569" t="str">
        <f>IFERROR(__xludf.DUMMYFUNCTION("""COMPUTED_VALUE"""),"")</f>
        <v/>
      </c>
      <c r="AA569" t="str">
        <f>IFERROR(__xludf.DUMMYFUNCTION("""COMPUTED_VALUE"""),"")</f>
        <v/>
      </c>
      <c r="AB569" t="str">
        <f>IFERROR(__xludf.DUMMYFUNCTION("""COMPUTED_VALUE"""),"")</f>
        <v/>
      </c>
      <c r="AC569" t="str">
        <f>IFERROR(__xludf.DUMMYFUNCTION("""COMPUTED_VALUE"""),"")</f>
        <v/>
      </c>
      <c r="AD569" t="str">
        <f>IFERROR(__xludf.DUMMYFUNCTION("""COMPUTED_VALUE"""),"")</f>
        <v/>
      </c>
      <c r="AE569" t="str">
        <f>IFERROR(__xludf.DUMMYFUNCTION("""COMPUTED_VALUE"""),"")</f>
        <v/>
      </c>
      <c r="AF569" t="str">
        <f>IFERROR(__xludf.DUMMYFUNCTION("""COMPUTED_VALUE"""),"")</f>
        <v/>
      </c>
      <c r="AG569" t="str">
        <f>IFERROR(__xludf.DUMMYFUNCTION("""COMPUTED_VALUE"""),"")</f>
        <v/>
      </c>
    </row>
    <row r="570">
      <c r="A570" t="str">
        <f>IFERROR(__xludf.DUMMYFUNCTION("""COMPUTED_VALUE"""),"")</f>
        <v/>
      </c>
      <c r="B570" t="str">
        <f>IFERROR(__xludf.DUMMYFUNCTION("""COMPUTED_VALUE"""),"")</f>
        <v/>
      </c>
      <c r="C570" t="str">
        <f>IFERROR(__xludf.DUMMYFUNCTION("""COMPUTED_VALUE"""),"")</f>
        <v/>
      </c>
      <c r="D570" t="str">
        <f>IFERROR(__xludf.DUMMYFUNCTION("""COMPUTED_VALUE"""),"")</f>
        <v/>
      </c>
      <c r="E570" t="str">
        <f>IFERROR(__xludf.DUMMYFUNCTION("""COMPUTED_VALUE"""),"")</f>
        <v/>
      </c>
      <c r="F570" t="str">
        <f>IFERROR(__xludf.DUMMYFUNCTION("""COMPUTED_VALUE"""),"")</f>
        <v/>
      </c>
      <c r="G570" t="str">
        <f>IFERROR(__xludf.DUMMYFUNCTION("""COMPUTED_VALUE"""),"")</f>
        <v/>
      </c>
      <c r="H570" t="str">
        <f>IFERROR(__xludf.DUMMYFUNCTION("""COMPUTED_VALUE"""),"")</f>
        <v/>
      </c>
      <c r="I570" t="str">
        <f>IFERROR(__xludf.DUMMYFUNCTION("""COMPUTED_VALUE"""),"")</f>
        <v/>
      </c>
      <c r="J570" t="str">
        <f>IFERROR(__xludf.DUMMYFUNCTION("""COMPUTED_VALUE"""),"")</f>
        <v/>
      </c>
      <c r="K570" t="str">
        <f>IFERROR(__xludf.DUMMYFUNCTION("""COMPUTED_VALUE"""),"")</f>
        <v/>
      </c>
      <c r="L570" s="61" t="str">
        <f>IFERROR(__xludf.DUMMYFUNCTION("""COMPUTED_VALUE"""),"")</f>
        <v/>
      </c>
      <c r="M570" s="61" t="str">
        <f>IFERROR(__xludf.DUMMYFUNCTION("""COMPUTED_VALUE"""),"")</f>
        <v/>
      </c>
      <c r="N570" t="str">
        <f>IFERROR(__xludf.DUMMYFUNCTION("""COMPUTED_VALUE"""),"")</f>
        <v/>
      </c>
      <c r="O570" t="str">
        <f>IFERROR(__xludf.DUMMYFUNCTION("""COMPUTED_VALUE"""),"")</f>
        <v/>
      </c>
      <c r="P570" t="str">
        <f>IFERROR(__xludf.DUMMYFUNCTION("""COMPUTED_VALUE"""),"")</f>
        <v/>
      </c>
      <c r="Q570" t="str">
        <f>IFERROR(__xludf.DUMMYFUNCTION("""COMPUTED_VALUE"""),"")</f>
        <v/>
      </c>
      <c r="R570" t="str">
        <f>IFERROR(__xludf.DUMMYFUNCTION("""COMPUTED_VALUE"""),"")</f>
        <v/>
      </c>
      <c r="S570" t="str">
        <f>IFERROR(__xludf.DUMMYFUNCTION("""COMPUTED_VALUE"""),"")</f>
        <v/>
      </c>
      <c r="T570" t="str">
        <f>IFERROR(__xludf.DUMMYFUNCTION("""COMPUTED_VALUE"""),"")</f>
        <v/>
      </c>
      <c r="U570" t="str">
        <f>IFERROR(__xludf.DUMMYFUNCTION("""COMPUTED_VALUE"""),"")</f>
        <v/>
      </c>
      <c r="V570" t="str">
        <f>IFERROR(__xludf.DUMMYFUNCTION("""COMPUTED_VALUE"""),"")</f>
        <v/>
      </c>
      <c r="W570" t="str">
        <f>IFERROR(__xludf.DUMMYFUNCTION("""COMPUTED_VALUE"""),"")</f>
        <v/>
      </c>
      <c r="X570" t="str">
        <f>IFERROR(__xludf.DUMMYFUNCTION("""COMPUTED_VALUE"""),"")</f>
        <v/>
      </c>
      <c r="Y570" t="str">
        <f>IFERROR(__xludf.DUMMYFUNCTION("""COMPUTED_VALUE"""),"")</f>
        <v/>
      </c>
      <c r="Z570" t="str">
        <f>IFERROR(__xludf.DUMMYFUNCTION("""COMPUTED_VALUE"""),"")</f>
        <v/>
      </c>
      <c r="AA570" t="str">
        <f>IFERROR(__xludf.DUMMYFUNCTION("""COMPUTED_VALUE"""),"")</f>
        <v/>
      </c>
      <c r="AB570" t="str">
        <f>IFERROR(__xludf.DUMMYFUNCTION("""COMPUTED_VALUE"""),"")</f>
        <v/>
      </c>
      <c r="AC570" t="str">
        <f>IFERROR(__xludf.DUMMYFUNCTION("""COMPUTED_VALUE"""),"")</f>
        <v/>
      </c>
      <c r="AD570" t="str">
        <f>IFERROR(__xludf.DUMMYFUNCTION("""COMPUTED_VALUE"""),"")</f>
        <v/>
      </c>
      <c r="AE570" t="str">
        <f>IFERROR(__xludf.DUMMYFUNCTION("""COMPUTED_VALUE"""),"")</f>
        <v/>
      </c>
      <c r="AF570" t="str">
        <f>IFERROR(__xludf.DUMMYFUNCTION("""COMPUTED_VALUE"""),"")</f>
        <v/>
      </c>
      <c r="AG570" t="str">
        <f>IFERROR(__xludf.DUMMYFUNCTION("""COMPUTED_VALUE"""),"")</f>
        <v/>
      </c>
    </row>
    <row r="571">
      <c r="A571" t="str">
        <f>IFERROR(__xludf.DUMMYFUNCTION("""COMPUTED_VALUE"""),"")</f>
        <v/>
      </c>
      <c r="B571" t="str">
        <f>IFERROR(__xludf.DUMMYFUNCTION("""COMPUTED_VALUE"""),"")</f>
        <v/>
      </c>
      <c r="C571" t="str">
        <f>IFERROR(__xludf.DUMMYFUNCTION("""COMPUTED_VALUE"""),"")</f>
        <v/>
      </c>
      <c r="D571" t="str">
        <f>IFERROR(__xludf.DUMMYFUNCTION("""COMPUTED_VALUE"""),"")</f>
        <v/>
      </c>
      <c r="E571" t="str">
        <f>IFERROR(__xludf.DUMMYFUNCTION("""COMPUTED_VALUE"""),"")</f>
        <v/>
      </c>
      <c r="F571" t="str">
        <f>IFERROR(__xludf.DUMMYFUNCTION("""COMPUTED_VALUE"""),"")</f>
        <v/>
      </c>
      <c r="G571" t="str">
        <f>IFERROR(__xludf.DUMMYFUNCTION("""COMPUTED_VALUE"""),"")</f>
        <v/>
      </c>
      <c r="H571" t="str">
        <f>IFERROR(__xludf.DUMMYFUNCTION("""COMPUTED_VALUE"""),"")</f>
        <v/>
      </c>
      <c r="I571" t="str">
        <f>IFERROR(__xludf.DUMMYFUNCTION("""COMPUTED_VALUE"""),"")</f>
        <v/>
      </c>
      <c r="J571" t="str">
        <f>IFERROR(__xludf.DUMMYFUNCTION("""COMPUTED_VALUE"""),"")</f>
        <v/>
      </c>
      <c r="K571" t="str">
        <f>IFERROR(__xludf.DUMMYFUNCTION("""COMPUTED_VALUE"""),"")</f>
        <v/>
      </c>
      <c r="L571" s="61" t="str">
        <f>IFERROR(__xludf.DUMMYFUNCTION("""COMPUTED_VALUE"""),"")</f>
        <v/>
      </c>
      <c r="M571" s="61" t="str">
        <f>IFERROR(__xludf.DUMMYFUNCTION("""COMPUTED_VALUE"""),"")</f>
        <v/>
      </c>
      <c r="N571" t="str">
        <f>IFERROR(__xludf.DUMMYFUNCTION("""COMPUTED_VALUE"""),"")</f>
        <v/>
      </c>
      <c r="O571" t="str">
        <f>IFERROR(__xludf.DUMMYFUNCTION("""COMPUTED_VALUE"""),"")</f>
        <v/>
      </c>
      <c r="P571" t="str">
        <f>IFERROR(__xludf.DUMMYFUNCTION("""COMPUTED_VALUE"""),"")</f>
        <v/>
      </c>
      <c r="Q571" t="str">
        <f>IFERROR(__xludf.DUMMYFUNCTION("""COMPUTED_VALUE"""),"")</f>
        <v/>
      </c>
      <c r="R571" t="str">
        <f>IFERROR(__xludf.DUMMYFUNCTION("""COMPUTED_VALUE"""),"")</f>
        <v/>
      </c>
      <c r="S571" t="str">
        <f>IFERROR(__xludf.DUMMYFUNCTION("""COMPUTED_VALUE"""),"")</f>
        <v/>
      </c>
      <c r="T571" t="str">
        <f>IFERROR(__xludf.DUMMYFUNCTION("""COMPUTED_VALUE"""),"")</f>
        <v/>
      </c>
      <c r="U571" t="str">
        <f>IFERROR(__xludf.DUMMYFUNCTION("""COMPUTED_VALUE"""),"")</f>
        <v/>
      </c>
      <c r="V571" t="str">
        <f>IFERROR(__xludf.DUMMYFUNCTION("""COMPUTED_VALUE"""),"")</f>
        <v/>
      </c>
      <c r="W571" t="str">
        <f>IFERROR(__xludf.DUMMYFUNCTION("""COMPUTED_VALUE"""),"")</f>
        <v/>
      </c>
      <c r="X571" t="str">
        <f>IFERROR(__xludf.DUMMYFUNCTION("""COMPUTED_VALUE"""),"")</f>
        <v/>
      </c>
      <c r="Y571" t="str">
        <f>IFERROR(__xludf.DUMMYFUNCTION("""COMPUTED_VALUE"""),"")</f>
        <v/>
      </c>
      <c r="Z571" t="str">
        <f>IFERROR(__xludf.DUMMYFUNCTION("""COMPUTED_VALUE"""),"")</f>
        <v/>
      </c>
      <c r="AA571" t="str">
        <f>IFERROR(__xludf.DUMMYFUNCTION("""COMPUTED_VALUE"""),"")</f>
        <v/>
      </c>
      <c r="AB571" t="str">
        <f>IFERROR(__xludf.DUMMYFUNCTION("""COMPUTED_VALUE"""),"")</f>
        <v/>
      </c>
      <c r="AC571" t="str">
        <f>IFERROR(__xludf.DUMMYFUNCTION("""COMPUTED_VALUE"""),"")</f>
        <v/>
      </c>
      <c r="AD571" t="str">
        <f>IFERROR(__xludf.DUMMYFUNCTION("""COMPUTED_VALUE"""),"")</f>
        <v/>
      </c>
      <c r="AE571" t="str">
        <f>IFERROR(__xludf.DUMMYFUNCTION("""COMPUTED_VALUE"""),"")</f>
        <v/>
      </c>
      <c r="AF571" t="str">
        <f>IFERROR(__xludf.DUMMYFUNCTION("""COMPUTED_VALUE"""),"")</f>
        <v/>
      </c>
      <c r="AG571" t="str">
        <f>IFERROR(__xludf.DUMMYFUNCTION("""COMPUTED_VALUE"""),"")</f>
        <v/>
      </c>
    </row>
    <row r="572">
      <c r="A572" t="str">
        <f>IFERROR(__xludf.DUMMYFUNCTION("""COMPUTED_VALUE"""),"")</f>
        <v/>
      </c>
      <c r="B572" t="str">
        <f>IFERROR(__xludf.DUMMYFUNCTION("""COMPUTED_VALUE"""),"")</f>
        <v/>
      </c>
      <c r="C572" t="str">
        <f>IFERROR(__xludf.DUMMYFUNCTION("""COMPUTED_VALUE"""),"")</f>
        <v/>
      </c>
      <c r="D572" t="str">
        <f>IFERROR(__xludf.DUMMYFUNCTION("""COMPUTED_VALUE"""),"")</f>
        <v/>
      </c>
      <c r="E572" t="str">
        <f>IFERROR(__xludf.DUMMYFUNCTION("""COMPUTED_VALUE"""),"")</f>
        <v/>
      </c>
      <c r="F572" t="str">
        <f>IFERROR(__xludf.DUMMYFUNCTION("""COMPUTED_VALUE"""),"")</f>
        <v/>
      </c>
      <c r="G572" t="str">
        <f>IFERROR(__xludf.DUMMYFUNCTION("""COMPUTED_VALUE"""),"")</f>
        <v/>
      </c>
      <c r="H572" t="str">
        <f>IFERROR(__xludf.DUMMYFUNCTION("""COMPUTED_VALUE"""),"")</f>
        <v/>
      </c>
      <c r="I572" t="str">
        <f>IFERROR(__xludf.DUMMYFUNCTION("""COMPUTED_VALUE"""),"")</f>
        <v/>
      </c>
      <c r="J572" t="str">
        <f>IFERROR(__xludf.DUMMYFUNCTION("""COMPUTED_VALUE"""),"")</f>
        <v/>
      </c>
      <c r="K572" t="str">
        <f>IFERROR(__xludf.DUMMYFUNCTION("""COMPUTED_VALUE"""),"")</f>
        <v/>
      </c>
      <c r="L572" s="61" t="str">
        <f>IFERROR(__xludf.DUMMYFUNCTION("""COMPUTED_VALUE"""),"")</f>
        <v/>
      </c>
      <c r="M572" s="61" t="str">
        <f>IFERROR(__xludf.DUMMYFUNCTION("""COMPUTED_VALUE"""),"")</f>
        <v/>
      </c>
      <c r="N572" t="str">
        <f>IFERROR(__xludf.DUMMYFUNCTION("""COMPUTED_VALUE"""),"")</f>
        <v/>
      </c>
      <c r="O572" t="str">
        <f>IFERROR(__xludf.DUMMYFUNCTION("""COMPUTED_VALUE"""),"")</f>
        <v/>
      </c>
      <c r="P572" t="str">
        <f>IFERROR(__xludf.DUMMYFUNCTION("""COMPUTED_VALUE"""),"")</f>
        <v/>
      </c>
      <c r="Q572" t="str">
        <f>IFERROR(__xludf.DUMMYFUNCTION("""COMPUTED_VALUE"""),"")</f>
        <v/>
      </c>
      <c r="R572" t="str">
        <f>IFERROR(__xludf.DUMMYFUNCTION("""COMPUTED_VALUE"""),"")</f>
        <v/>
      </c>
      <c r="S572" t="str">
        <f>IFERROR(__xludf.DUMMYFUNCTION("""COMPUTED_VALUE"""),"")</f>
        <v/>
      </c>
      <c r="T572" t="str">
        <f>IFERROR(__xludf.DUMMYFUNCTION("""COMPUTED_VALUE"""),"")</f>
        <v/>
      </c>
      <c r="U572" t="str">
        <f>IFERROR(__xludf.DUMMYFUNCTION("""COMPUTED_VALUE"""),"")</f>
        <v/>
      </c>
      <c r="V572" t="str">
        <f>IFERROR(__xludf.DUMMYFUNCTION("""COMPUTED_VALUE"""),"")</f>
        <v/>
      </c>
      <c r="W572" t="str">
        <f>IFERROR(__xludf.DUMMYFUNCTION("""COMPUTED_VALUE"""),"")</f>
        <v/>
      </c>
      <c r="X572" t="str">
        <f>IFERROR(__xludf.DUMMYFUNCTION("""COMPUTED_VALUE"""),"")</f>
        <v/>
      </c>
      <c r="Y572" t="str">
        <f>IFERROR(__xludf.DUMMYFUNCTION("""COMPUTED_VALUE"""),"")</f>
        <v/>
      </c>
      <c r="Z572" t="str">
        <f>IFERROR(__xludf.DUMMYFUNCTION("""COMPUTED_VALUE"""),"")</f>
        <v/>
      </c>
      <c r="AA572" t="str">
        <f>IFERROR(__xludf.DUMMYFUNCTION("""COMPUTED_VALUE"""),"")</f>
        <v/>
      </c>
      <c r="AB572" t="str">
        <f>IFERROR(__xludf.DUMMYFUNCTION("""COMPUTED_VALUE"""),"")</f>
        <v/>
      </c>
      <c r="AC572" t="str">
        <f>IFERROR(__xludf.DUMMYFUNCTION("""COMPUTED_VALUE"""),"")</f>
        <v/>
      </c>
      <c r="AD572" t="str">
        <f>IFERROR(__xludf.DUMMYFUNCTION("""COMPUTED_VALUE"""),"")</f>
        <v/>
      </c>
      <c r="AE572" t="str">
        <f>IFERROR(__xludf.DUMMYFUNCTION("""COMPUTED_VALUE"""),"")</f>
        <v/>
      </c>
      <c r="AF572" t="str">
        <f>IFERROR(__xludf.DUMMYFUNCTION("""COMPUTED_VALUE"""),"")</f>
        <v/>
      </c>
      <c r="AG572" t="str">
        <f>IFERROR(__xludf.DUMMYFUNCTION("""COMPUTED_VALUE"""),"")</f>
        <v/>
      </c>
    </row>
    <row r="573">
      <c r="A573" t="str">
        <f>IFERROR(__xludf.DUMMYFUNCTION("""COMPUTED_VALUE"""),"")</f>
        <v/>
      </c>
      <c r="B573" t="str">
        <f>IFERROR(__xludf.DUMMYFUNCTION("""COMPUTED_VALUE"""),"")</f>
        <v/>
      </c>
      <c r="C573" t="str">
        <f>IFERROR(__xludf.DUMMYFUNCTION("""COMPUTED_VALUE"""),"")</f>
        <v/>
      </c>
      <c r="D573" t="str">
        <f>IFERROR(__xludf.DUMMYFUNCTION("""COMPUTED_VALUE"""),"")</f>
        <v/>
      </c>
      <c r="E573" t="str">
        <f>IFERROR(__xludf.DUMMYFUNCTION("""COMPUTED_VALUE"""),"")</f>
        <v/>
      </c>
      <c r="F573" t="str">
        <f>IFERROR(__xludf.DUMMYFUNCTION("""COMPUTED_VALUE"""),"")</f>
        <v/>
      </c>
      <c r="G573" t="str">
        <f>IFERROR(__xludf.DUMMYFUNCTION("""COMPUTED_VALUE"""),"")</f>
        <v/>
      </c>
      <c r="H573" t="str">
        <f>IFERROR(__xludf.DUMMYFUNCTION("""COMPUTED_VALUE"""),"")</f>
        <v/>
      </c>
      <c r="I573" t="str">
        <f>IFERROR(__xludf.DUMMYFUNCTION("""COMPUTED_VALUE"""),"")</f>
        <v/>
      </c>
      <c r="J573" t="str">
        <f>IFERROR(__xludf.DUMMYFUNCTION("""COMPUTED_VALUE"""),"")</f>
        <v/>
      </c>
      <c r="K573" t="str">
        <f>IFERROR(__xludf.DUMMYFUNCTION("""COMPUTED_VALUE"""),"")</f>
        <v/>
      </c>
      <c r="L573" s="61" t="str">
        <f>IFERROR(__xludf.DUMMYFUNCTION("""COMPUTED_VALUE"""),"")</f>
        <v/>
      </c>
      <c r="M573" s="61" t="str">
        <f>IFERROR(__xludf.DUMMYFUNCTION("""COMPUTED_VALUE"""),"")</f>
        <v/>
      </c>
      <c r="N573" t="str">
        <f>IFERROR(__xludf.DUMMYFUNCTION("""COMPUTED_VALUE"""),"")</f>
        <v/>
      </c>
      <c r="O573" t="str">
        <f>IFERROR(__xludf.DUMMYFUNCTION("""COMPUTED_VALUE"""),"")</f>
        <v/>
      </c>
      <c r="P573" t="str">
        <f>IFERROR(__xludf.DUMMYFUNCTION("""COMPUTED_VALUE"""),"")</f>
        <v/>
      </c>
      <c r="Q573" t="str">
        <f>IFERROR(__xludf.DUMMYFUNCTION("""COMPUTED_VALUE"""),"")</f>
        <v/>
      </c>
      <c r="R573" t="str">
        <f>IFERROR(__xludf.DUMMYFUNCTION("""COMPUTED_VALUE"""),"")</f>
        <v/>
      </c>
      <c r="S573" t="str">
        <f>IFERROR(__xludf.DUMMYFUNCTION("""COMPUTED_VALUE"""),"")</f>
        <v/>
      </c>
      <c r="T573" t="str">
        <f>IFERROR(__xludf.DUMMYFUNCTION("""COMPUTED_VALUE"""),"")</f>
        <v/>
      </c>
      <c r="U573" t="str">
        <f>IFERROR(__xludf.DUMMYFUNCTION("""COMPUTED_VALUE"""),"")</f>
        <v/>
      </c>
      <c r="V573" t="str">
        <f>IFERROR(__xludf.DUMMYFUNCTION("""COMPUTED_VALUE"""),"")</f>
        <v/>
      </c>
      <c r="W573" t="str">
        <f>IFERROR(__xludf.DUMMYFUNCTION("""COMPUTED_VALUE"""),"")</f>
        <v/>
      </c>
      <c r="X573" t="str">
        <f>IFERROR(__xludf.DUMMYFUNCTION("""COMPUTED_VALUE"""),"")</f>
        <v/>
      </c>
      <c r="Y573" t="str">
        <f>IFERROR(__xludf.DUMMYFUNCTION("""COMPUTED_VALUE"""),"")</f>
        <v/>
      </c>
      <c r="Z573" t="str">
        <f>IFERROR(__xludf.DUMMYFUNCTION("""COMPUTED_VALUE"""),"")</f>
        <v/>
      </c>
      <c r="AA573" t="str">
        <f>IFERROR(__xludf.DUMMYFUNCTION("""COMPUTED_VALUE"""),"")</f>
        <v/>
      </c>
      <c r="AB573" t="str">
        <f>IFERROR(__xludf.DUMMYFUNCTION("""COMPUTED_VALUE"""),"")</f>
        <v/>
      </c>
      <c r="AC573" t="str">
        <f>IFERROR(__xludf.DUMMYFUNCTION("""COMPUTED_VALUE"""),"")</f>
        <v/>
      </c>
      <c r="AD573" t="str">
        <f>IFERROR(__xludf.DUMMYFUNCTION("""COMPUTED_VALUE"""),"")</f>
        <v/>
      </c>
      <c r="AE573" t="str">
        <f>IFERROR(__xludf.DUMMYFUNCTION("""COMPUTED_VALUE"""),"")</f>
        <v/>
      </c>
      <c r="AF573" t="str">
        <f>IFERROR(__xludf.DUMMYFUNCTION("""COMPUTED_VALUE"""),"")</f>
        <v/>
      </c>
      <c r="AG573" t="str">
        <f>IFERROR(__xludf.DUMMYFUNCTION("""COMPUTED_VALUE"""),"")</f>
        <v/>
      </c>
    </row>
    <row r="574">
      <c r="A574" t="str">
        <f>IFERROR(__xludf.DUMMYFUNCTION("""COMPUTED_VALUE"""),"")</f>
        <v/>
      </c>
      <c r="B574" t="str">
        <f>IFERROR(__xludf.DUMMYFUNCTION("""COMPUTED_VALUE"""),"")</f>
        <v/>
      </c>
      <c r="C574" t="str">
        <f>IFERROR(__xludf.DUMMYFUNCTION("""COMPUTED_VALUE"""),"")</f>
        <v/>
      </c>
      <c r="D574" t="str">
        <f>IFERROR(__xludf.DUMMYFUNCTION("""COMPUTED_VALUE"""),"")</f>
        <v/>
      </c>
      <c r="E574" t="str">
        <f>IFERROR(__xludf.DUMMYFUNCTION("""COMPUTED_VALUE"""),"")</f>
        <v/>
      </c>
      <c r="F574" t="str">
        <f>IFERROR(__xludf.DUMMYFUNCTION("""COMPUTED_VALUE"""),"")</f>
        <v/>
      </c>
      <c r="G574" t="str">
        <f>IFERROR(__xludf.DUMMYFUNCTION("""COMPUTED_VALUE"""),"")</f>
        <v/>
      </c>
      <c r="H574" t="str">
        <f>IFERROR(__xludf.DUMMYFUNCTION("""COMPUTED_VALUE"""),"")</f>
        <v/>
      </c>
      <c r="I574" t="str">
        <f>IFERROR(__xludf.DUMMYFUNCTION("""COMPUTED_VALUE"""),"")</f>
        <v/>
      </c>
      <c r="J574" t="str">
        <f>IFERROR(__xludf.DUMMYFUNCTION("""COMPUTED_VALUE"""),"")</f>
        <v/>
      </c>
      <c r="K574" t="str">
        <f>IFERROR(__xludf.DUMMYFUNCTION("""COMPUTED_VALUE"""),"")</f>
        <v/>
      </c>
      <c r="L574" s="61" t="str">
        <f>IFERROR(__xludf.DUMMYFUNCTION("""COMPUTED_VALUE"""),"")</f>
        <v/>
      </c>
      <c r="M574" s="61" t="str">
        <f>IFERROR(__xludf.DUMMYFUNCTION("""COMPUTED_VALUE"""),"")</f>
        <v/>
      </c>
      <c r="N574" t="str">
        <f>IFERROR(__xludf.DUMMYFUNCTION("""COMPUTED_VALUE"""),"")</f>
        <v/>
      </c>
      <c r="O574" t="str">
        <f>IFERROR(__xludf.DUMMYFUNCTION("""COMPUTED_VALUE"""),"")</f>
        <v/>
      </c>
      <c r="P574" t="str">
        <f>IFERROR(__xludf.DUMMYFUNCTION("""COMPUTED_VALUE"""),"")</f>
        <v/>
      </c>
      <c r="Q574" t="str">
        <f>IFERROR(__xludf.DUMMYFUNCTION("""COMPUTED_VALUE"""),"")</f>
        <v/>
      </c>
      <c r="R574" t="str">
        <f>IFERROR(__xludf.DUMMYFUNCTION("""COMPUTED_VALUE"""),"")</f>
        <v/>
      </c>
      <c r="S574" t="str">
        <f>IFERROR(__xludf.DUMMYFUNCTION("""COMPUTED_VALUE"""),"")</f>
        <v/>
      </c>
      <c r="T574" t="str">
        <f>IFERROR(__xludf.DUMMYFUNCTION("""COMPUTED_VALUE"""),"")</f>
        <v/>
      </c>
      <c r="U574" t="str">
        <f>IFERROR(__xludf.DUMMYFUNCTION("""COMPUTED_VALUE"""),"")</f>
        <v/>
      </c>
      <c r="V574" t="str">
        <f>IFERROR(__xludf.DUMMYFUNCTION("""COMPUTED_VALUE"""),"")</f>
        <v/>
      </c>
      <c r="W574" t="str">
        <f>IFERROR(__xludf.DUMMYFUNCTION("""COMPUTED_VALUE"""),"")</f>
        <v/>
      </c>
      <c r="X574" t="str">
        <f>IFERROR(__xludf.DUMMYFUNCTION("""COMPUTED_VALUE"""),"")</f>
        <v/>
      </c>
      <c r="Y574" t="str">
        <f>IFERROR(__xludf.DUMMYFUNCTION("""COMPUTED_VALUE"""),"")</f>
        <v/>
      </c>
      <c r="Z574" t="str">
        <f>IFERROR(__xludf.DUMMYFUNCTION("""COMPUTED_VALUE"""),"")</f>
        <v/>
      </c>
      <c r="AA574" t="str">
        <f>IFERROR(__xludf.DUMMYFUNCTION("""COMPUTED_VALUE"""),"")</f>
        <v/>
      </c>
      <c r="AB574" t="str">
        <f>IFERROR(__xludf.DUMMYFUNCTION("""COMPUTED_VALUE"""),"")</f>
        <v/>
      </c>
      <c r="AC574" t="str">
        <f>IFERROR(__xludf.DUMMYFUNCTION("""COMPUTED_VALUE"""),"")</f>
        <v/>
      </c>
      <c r="AD574" t="str">
        <f>IFERROR(__xludf.DUMMYFUNCTION("""COMPUTED_VALUE"""),"")</f>
        <v/>
      </c>
      <c r="AE574" t="str">
        <f>IFERROR(__xludf.DUMMYFUNCTION("""COMPUTED_VALUE"""),"")</f>
        <v/>
      </c>
      <c r="AF574" t="str">
        <f>IFERROR(__xludf.DUMMYFUNCTION("""COMPUTED_VALUE"""),"")</f>
        <v/>
      </c>
      <c r="AG574" t="str">
        <f>IFERROR(__xludf.DUMMYFUNCTION("""COMPUTED_VALUE"""),"")</f>
        <v/>
      </c>
    </row>
    <row r="575">
      <c r="A575" t="str">
        <f>IFERROR(__xludf.DUMMYFUNCTION("""COMPUTED_VALUE"""),"")</f>
        <v/>
      </c>
      <c r="B575" t="str">
        <f>IFERROR(__xludf.DUMMYFUNCTION("""COMPUTED_VALUE"""),"")</f>
        <v/>
      </c>
      <c r="C575" t="str">
        <f>IFERROR(__xludf.DUMMYFUNCTION("""COMPUTED_VALUE"""),"")</f>
        <v/>
      </c>
      <c r="D575" t="str">
        <f>IFERROR(__xludf.DUMMYFUNCTION("""COMPUTED_VALUE"""),"")</f>
        <v/>
      </c>
      <c r="E575" t="str">
        <f>IFERROR(__xludf.DUMMYFUNCTION("""COMPUTED_VALUE"""),"")</f>
        <v/>
      </c>
      <c r="F575" t="str">
        <f>IFERROR(__xludf.DUMMYFUNCTION("""COMPUTED_VALUE"""),"")</f>
        <v/>
      </c>
      <c r="G575" t="str">
        <f>IFERROR(__xludf.DUMMYFUNCTION("""COMPUTED_VALUE"""),"")</f>
        <v/>
      </c>
      <c r="H575" t="str">
        <f>IFERROR(__xludf.DUMMYFUNCTION("""COMPUTED_VALUE"""),"")</f>
        <v/>
      </c>
      <c r="I575" t="str">
        <f>IFERROR(__xludf.DUMMYFUNCTION("""COMPUTED_VALUE"""),"")</f>
        <v/>
      </c>
      <c r="J575" t="str">
        <f>IFERROR(__xludf.DUMMYFUNCTION("""COMPUTED_VALUE"""),"")</f>
        <v/>
      </c>
      <c r="K575" t="str">
        <f>IFERROR(__xludf.DUMMYFUNCTION("""COMPUTED_VALUE"""),"")</f>
        <v/>
      </c>
      <c r="L575" s="61" t="str">
        <f>IFERROR(__xludf.DUMMYFUNCTION("""COMPUTED_VALUE"""),"")</f>
        <v/>
      </c>
      <c r="M575" s="61" t="str">
        <f>IFERROR(__xludf.DUMMYFUNCTION("""COMPUTED_VALUE"""),"")</f>
        <v/>
      </c>
      <c r="N575" t="str">
        <f>IFERROR(__xludf.DUMMYFUNCTION("""COMPUTED_VALUE"""),"")</f>
        <v/>
      </c>
      <c r="O575" t="str">
        <f>IFERROR(__xludf.DUMMYFUNCTION("""COMPUTED_VALUE"""),"")</f>
        <v/>
      </c>
      <c r="P575" t="str">
        <f>IFERROR(__xludf.DUMMYFUNCTION("""COMPUTED_VALUE"""),"")</f>
        <v/>
      </c>
      <c r="Q575" t="str">
        <f>IFERROR(__xludf.DUMMYFUNCTION("""COMPUTED_VALUE"""),"")</f>
        <v/>
      </c>
      <c r="R575" t="str">
        <f>IFERROR(__xludf.DUMMYFUNCTION("""COMPUTED_VALUE"""),"")</f>
        <v/>
      </c>
      <c r="S575" t="str">
        <f>IFERROR(__xludf.DUMMYFUNCTION("""COMPUTED_VALUE"""),"")</f>
        <v/>
      </c>
      <c r="T575" t="str">
        <f>IFERROR(__xludf.DUMMYFUNCTION("""COMPUTED_VALUE"""),"")</f>
        <v/>
      </c>
      <c r="U575" t="str">
        <f>IFERROR(__xludf.DUMMYFUNCTION("""COMPUTED_VALUE"""),"")</f>
        <v/>
      </c>
      <c r="V575" t="str">
        <f>IFERROR(__xludf.DUMMYFUNCTION("""COMPUTED_VALUE"""),"")</f>
        <v/>
      </c>
      <c r="W575" t="str">
        <f>IFERROR(__xludf.DUMMYFUNCTION("""COMPUTED_VALUE"""),"")</f>
        <v/>
      </c>
      <c r="X575" t="str">
        <f>IFERROR(__xludf.DUMMYFUNCTION("""COMPUTED_VALUE"""),"")</f>
        <v/>
      </c>
      <c r="Y575" t="str">
        <f>IFERROR(__xludf.DUMMYFUNCTION("""COMPUTED_VALUE"""),"")</f>
        <v/>
      </c>
      <c r="Z575" t="str">
        <f>IFERROR(__xludf.DUMMYFUNCTION("""COMPUTED_VALUE"""),"")</f>
        <v/>
      </c>
      <c r="AA575" t="str">
        <f>IFERROR(__xludf.DUMMYFUNCTION("""COMPUTED_VALUE"""),"")</f>
        <v/>
      </c>
      <c r="AB575" t="str">
        <f>IFERROR(__xludf.DUMMYFUNCTION("""COMPUTED_VALUE"""),"")</f>
        <v/>
      </c>
      <c r="AC575" t="str">
        <f>IFERROR(__xludf.DUMMYFUNCTION("""COMPUTED_VALUE"""),"")</f>
        <v/>
      </c>
      <c r="AD575" t="str">
        <f>IFERROR(__xludf.DUMMYFUNCTION("""COMPUTED_VALUE"""),"")</f>
        <v/>
      </c>
      <c r="AE575" t="str">
        <f>IFERROR(__xludf.DUMMYFUNCTION("""COMPUTED_VALUE"""),"")</f>
        <v/>
      </c>
      <c r="AF575" t="str">
        <f>IFERROR(__xludf.DUMMYFUNCTION("""COMPUTED_VALUE"""),"")</f>
        <v/>
      </c>
      <c r="AG575" t="str">
        <f>IFERROR(__xludf.DUMMYFUNCTION("""COMPUTED_VALUE"""),"")</f>
        <v/>
      </c>
    </row>
    <row r="576">
      <c r="A576" t="str">
        <f>IFERROR(__xludf.DUMMYFUNCTION("""COMPUTED_VALUE"""),"")</f>
        <v/>
      </c>
      <c r="B576" t="str">
        <f>IFERROR(__xludf.DUMMYFUNCTION("""COMPUTED_VALUE"""),"")</f>
        <v/>
      </c>
      <c r="C576" t="str">
        <f>IFERROR(__xludf.DUMMYFUNCTION("""COMPUTED_VALUE"""),"")</f>
        <v/>
      </c>
      <c r="D576" t="str">
        <f>IFERROR(__xludf.DUMMYFUNCTION("""COMPUTED_VALUE"""),"")</f>
        <v/>
      </c>
      <c r="E576" t="str">
        <f>IFERROR(__xludf.DUMMYFUNCTION("""COMPUTED_VALUE"""),"")</f>
        <v/>
      </c>
      <c r="F576" t="str">
        <f>IFERROR(__xludf.DUMMYFUNCTION("""COMPUTED_VALUE"""),"")</f>
        <v/>
      </c>
      <c r="G576" t="str">
        <f>IFERROR(__xludf.DUMMYFUNCTION("""COMPUTED_VALUE"""),"")</f>
        <v/>
      </c>
      <c r="H576" t="str">
        <f>IFERROR(__xludf.DUMMYFUNCTION("""COMPUTED_VALUE"""),"")</f>
        <v/>
      </c>
      <c r="I576" t="str">
        <f>IFERROR(__xludf.DUMMYFUNCTION("""COMPUTED_VALUE"""),"")</f>
        <v/>
      </c>
      <c r="J576" t="str">
        <f>IFERROR(__xludf.DUMMYFUNCTION("""COMPUTED_VALUE"""),"")</f>
        <v/>
      </c>
      <c r="K576" t="str">
        <f>IFERROR(__xludf.DUMMYFUNCTION("""COMPUTED_VALUE"""),"")</f>
        <v/>
      </c>
      <c r="L576" s="61" t="str">
        <f>IFERROR(__xludf.DUMMYFUNCTION("""COMPUTED_VALUE"""),"")</f>
        <v/>
      </c>
      <c r="M576" s="61" t="str">
        <f>IFERROR(__xludf.DUMMYFUNCTION("""COMPUTED_VALUE"""),"")</f>
        <v/>
      </c>
      <c r="N576" t="str">
        <f>IFERROR(__xludf.DUMMYFUNCTION("""COMPUTED_VALUE"""),"")</f>
        <v/>
      </c>
      <c r="O576" t="str">
        <f>IFERROR(__xludf.DUMMYFUNCTION("""COMPUTED_VALUE"""),"")</f>
        <v/>
      </c>
      <c r="P576" t="str">
        <f>IFERROR(__xludf.DUMMYFUNCTION("""COMPUTED_VALUE"""),"")</f>
        <v/>
      </c>
      <c r="Q576" t="str">
        <f>IFERROR(__xludf.DUMMYFUNCTION("""COMPUTED_VALUE"""),"")</f>
        <v/>
      </c>
      <c r="R576" t="str">
        <f>IFERROR(__xludf.DUMMYFUNCTION("""COMPUTED_VALUE"""),"")</f>
        <v/>
      </c>
      <c r="S576" t="str">
        <f>IFERROR(__xludf.DUMMYFUNCTION("""COMPUTED_VALUE"""),"")</f>
        <v/>
      </c>
      <c r="T576" t="str">
        <f>IFERROR(__xludf.DUMMYFUNCTION("""COMPUTED_VALUE"""),"")</f>
        <v/>
      </c>
      <c r="U576" t="str">
        <f>IFERROR(__xludf.DUMMYFUNCTION("""COMPUTED_VALUE"""),"")</f>
        <v/>
      </c>
      <c r="V576" t="str">
        <f>IFERROR(__xludf.DUMMYFUNCTION("""COMPUTED_VALUE"""),"")</f>
        <v/>
      </c>
      <c r="W576" t="str">
        <f>IFERROR(__xludf.DUMMYFUNCTION("""COMPUTED_VALUE"""),"")</f>
        <v/>
      </c>
      <c r="X576" t="str">
        <f>IFERROR(__xludf.DUMMYFUNCTION("""COMPUTED_VALUE"""),"")</f>
        <v/>
      </c>
      <c r="Y576" t="str">
        <f>IFERROR(__xludf.DUMMYFUNCTION("""COMPUTED_VALUE"""),"")</f>
        <v/>
      </c>
      <c r="Z576" t="str">
        <f>IFERROR(__xludf.DUMMYFUNCTION("""COMPUTED_VALUE"""),"")</f>
        <v/>
      </c>
      <c r="AA576" t="str">
        <f>IFERROR(__xludf.DUMMYFUNCTION("""COMPUTED_VALUE"""),"")</f>
        <v/>
      </c>
      <c r="AB576" t="str">
        <f>IFERROR(__xludf.DUMMYFUNCTION("""COMPUTED_VALUE"""),"")</f>
        <v/>
      </c>
      <c r="AC576" t="str">
        <f>IFERROR(__xludf.DUMMYFUNCTION("""COMPUTED_VALUE"""),"")</f>
        <v/>
      </c>
      <c r="AD576" t="str">
        <f>IFERROR(__xludf.DUMMYFUNCTION("""COMPUTED_VALUE"""),"")</f>
        <v/>
      </c>
      <c r="AE576" t="str">
        <f>IFERROR(__xludf.DUMMYFUNCTION("""COMPUTED_VALUE"""),"")</f>
        <v/>
      </c>
      <c r="AF576" t="str">
        <f>IFERROR(__xludf.DUMMYFUNCTION("""COMPUTED_VALUE"""),"")</f>
        <v/>
      </c>
      <c r="AG576" t="str">
        <f>IFERROR(__xludf.DUMMYFUNCTION("""COMPUTED_VALUE"""),"")</f>
        <v/>
      </c>
    </row>
    <row r="577">
      <c r="A577" t="str">
        <f>IFERROR(__xludf.DUMMYFUNCTION("""COMPUTED_VALUE"""),"")</f>
        <v/>
      </c>
      <c r="B577" t="str">
        <f>IFERROR(__xludf.DUMMYFUNCTION("""COMPUTED_VALUE"""),"")</f>
        <v/>
      </c>
      <c r="C577" t="str">
        <f>IFERROR(__xludf.DUMMYFUNCTION("""COMPUTED_VALUE"""),"")</f>
        <v/>
      </c>
      <c r="D577" t="str">
        <f>IFERROR(__xludf.DUMMYFUNCTION("""COMPUTED_VALUE"""),"")</f>
        <v/>
      </c>
      <c r="E577" t="str">
        <f>IFERROR(__xludf.DUMMYFUNCTION("""COMPUTED_VALUE"""),"")</f>
        <v/>
      </c>
      <c r="F577" t="str">
        <f>IFERROR(__xludf.DUMMYFUNCTION("""COMPUTED_VALUE"""),"")</f>
        <v/>
      </c>
      <c r="G577" t="str">
        <f>IFERROR(__xludf.DUMMYFUNCTION("""COMPUTED_VALUE"""),"")</f>
        <v/>
      </c>
      <c r="H577" t="str">
        <f>IFERROR(__xludf.DUMMYFUNCTION("""COMPUTED_VALUE"""),"")</f>
        <v/>
      </c>
      <c r="I577" t="str">
        <f>IFERROR(__xludf.DUMMYFUNCTION("""COMPUTED_VALUE"""),"")</f>
        <v/>
      </c>
      <c r="J577" t="str">
        <f>IFERROR(__xludf.DUMMYFUNCTION("""COMPUTED_VALUE"""),"")</f>
        <v/>
      </c>
      <c r="K577" t="str">
        <f>IFERROR(__xludf.DUMMYFUNCTION("""COMPUTED_VALUE"""),"")</f>
        <v/>
      </c>
      <c r="L577" s="61" t="str">
        <f>IFERROR(__xludf.DUMMYFUNCTION("""COMPUTED_VALUE"""),"")</f>
        <v/>
      </c>
      <c r="M577" s="61" t="str">
        <f>IFERROR(__xludf.DUMMYFUNCTION("""COMPUTED_VALUE"""),"")</f>
        <v/>
      </c>
      <c r="N577" t="str">
        <f>IFERROR(__xludf.DUMMYFUNCTION("""COMPUTED_VALUE"""),"")</f>
        <v/>
      </c>
      <c r="O577" t="str">
        <f>IFERROR(__xludf.DUMMYFUNCTION("""COMPUTED_VALUE"""),"")</f>
        <v/>
      </c>
      <c r="P577" t="str">
        <f>IFERROR(__xludf.DUMMYFUNCTION("""COMPUTED_VALUE"""),"")</f>
        <v/>
      </c>
      <c r="Q577" t="str">
        <f>IFERROR(__xludf.DUMMYFUNCTION("""COMPUTED_VALUE"""),"")</f>
        <v/>
      </c>
      <c r="R577" t="str">
        <f>IFERROR(__xludf.DUMMYFUNCTION("""COMPUTED_VALUE"""),"")</f>
        <v/>
      </c>
      <c r="S577" t="str">
        <f>IFERROR(__xludf.DUMMYFUNCTION("""COMPUTED_VALUE"""),"")</f>
        <v/>
      </c>
      <c r="T577" t="str">
        <f>IFERROR(__xludf.DUMMYFUNCTION("""COMPUTED_VALUE"""),"")</f>
        <v/>
      </c>
      <c r="U577" t="str">
        <f>IFERROR(__xludf.DUMMYFUNCTION("""COMPUTED_VALUE"""),"")</f>
        <v/>
      </c>
      <c r="V577" t="str">
        <f>IFERROR(__xludf.DUMMYFUNCTION("""COMPUTED_VALUE"""),"")</f>
        <v/>
      </c>
      <c r="W577" t="str">
        <f>IFERROR(__xludf.DUMMYFUNCTION("""COMPUTED_VALUE"""),"")</f>
        <v/>
      </c>
      <c r="X577" t="str">
        <f>IFERROR(__xludf.DUMMYFUNCTION("""COMPUTED_VALUE"""),"")</f>
        <v/>
      </c>
      <c r="Y577" t="str">
        <f>IFERROR(__xludf.DUMMYFUNCTION("""COMPUTED_VALUE"""),"")</f>
        <v/>
      </c>
      <c r="Z577" t="str">
        <f>IFERROR(__xludf.DUMMYFUNCTION("""COMPUTED_VALUE"""),"")</f>
        <v/>
      </c>
      <c r="AA577" t="str">
        <f>IFERROR(__xludf.DUMMYFUNCTION("""COMPUTED_VALUE"""),"")</f>
        <v/>
      </c>
      <c r="AB577" t="str">
        <f>IFERROR(__xludf.DUMMYFUNCTION("""COMPUTED_VALUE"""),"")</f>
        <v/>
      </c>
      <c r="AC577" t="str">
        <f>IFERROR(__xludf.DUMMYFUNCTION("""COMPUTED_VALUE"""),"")</f>
        <v/>
      </c>
      <c r="AD577" t="str">
        <f>IFERROR(__xludf.DUMMYFUNCTION("""COMPUTED_VALUE"""),"")</f>
        <v/>
      </c>
      <c r="AE577" t="str">
        <f>IFERROR(__xludf.DUMMYFUNCTION("""COMPUTED_VALUE"""),"")</f>
        <v/>
      </c>
      <c r="AF577" t="str">
        <f>IFERROR(__xludf.DUMMYFUNCTION("""COMPUTED_VALUE"""),"")</f>
        <v/>
      </c>
      <c r="AG577" t="str">
        <f>IFERROR(__xludf.DUMMYFUNCTION("""COMPUTED_VALUE"""),"")</f>
        <v/>
      </c>
    </row>
    <row r="578">
      <c r="A578" t="str">
        <f>IFERROR(__xludf.DUMMYFUNCTION("""COMPUTED_VALUE"""),"")</f>
        <v/>
      </c>
      <c r="B578" t="str">
        <f>IFERROR(__xludf.DUMMYFUNCTION("""COMPUTED_VALUE"""),"")</f>
        <v/>
      </c>
      <c r="C578" t="str">
        <f>IFERROR(__xludf.DUMMYFUNCTION("""COMPUTED_VALUE"""),"")</f>
        <v/>
      </c>
      <c r="D578" t="str">
        <f>IFERROR(__xludf.DUMMYFUNCTION("""COMPUTED_VALUE"""),"")</f>
        <v/>
      </c>
      <c r="E578" t="str">
        <f>IFERROR(__xludf.DUMMYFUNCTION("""COMPUTED_VALUE"""),"")</f>
        <v/>
      </c>
      <c r="F578" t="str">
        <f>IFERROR(__xludf.DUMMYFUNCTION("""COMPUTED_VALUE"""),"")</f>
        <v/>
      </c>
      <c r="G578" t="str">
        <f>IFERROR(__xludf.DUMMYFUNCTION("""COMPUTED_VALUE"""),"")</f>
        <v/>
      </c>
      <c r="H578" t="str">
        <f>IFERROR(__xludf.DUMMYFUNCTION("""COMPUTED_VALUE"""),"")</f>
        <v/>
      </c>
      <c r="I578" t="str">
        <f>IFERROR(__xludf.DUMMYFUNCTION("""COMPUTED_VALUE"""),"")</f>
        <v/>
      </c>
      <c r="J578" t="str">
        <f>IFERROR(__xludf.DUMMYFUNCTION("""COMPUTED_VALUE"""),"")</f>
        <v/>
      </c>
      <c r="K578" t="str">
        <f>IFERROR(__xludf.DUMMYFUNCTION("""COMPUTED_VALUE"""),"")</f>
        <v/>
      </c>
      <c r="L578" s="61" t="str">
        <f>IFERROR(__xludf.DUMMYFUNCTION("""COMPUTED_VALUE"""),"")</f>
        <v/>
      </c>
      <c r="M578" s="61" t="str">
        <f>IFERROR(__xludf.DUMMYFUNCTION("""COMPUTED_VALUE"""),"")</f>
        <v/>
      </c>
      <c r="N578" t="str">
        <f>IFERROR(__xludf.DUMMYFUNCTION("""COMPUTED_VALUE"""),"")</f>
        <v/>
      </c>
      <c r="O578" t="str">
        <f>IFERROR(__xludf.DUMMYFUNCTION("""COMPUTED_VALUE"""),"")</f>
        <v/>
      </c>
      <c r="P578" t="str">
        <f>IFERROR(__xludf.DUMMYFUNCTION("""COMPUTED_VALUE"""),"")</f>
        <v/>
      </c>
      <c r="Q578" t="str">
        <f>IFERROR(__xludf.DUMMYFUNCTION("""COMPUTED_VALUE"""),"")</f>
        <v/>
      </c>
      <c r="R578" t="str">
        <f>IFERROR(__xludf.DUMMYFUNCTION("""COMPUTED_VALUE"""),"")</f>
        <v/>
      </c>
      <c r="S578" t="str">
        <f>IFERROR(__xludf.DUMMYFUNCTION("""COMPUTED_VALUE"""),"")</f>
        <v/>
      </c>
      <c r="T578" t="str">
        <f>IFERROR(__xludf.DUMMYFUNCTION("""COMPUTED_VALUE"""),"")</f>
        <v/>
      </c>
      <c r="U578" t="str">
        <f>IFERROR(__xludf.DUMMYFUNCTION("""COMPUTED_VALUE"""),"")</f>
        <v/>
      </c>
      <c r="V578" t="str">
        <f>IFERROR(__xludf.DUMMYFUNCTION("""COMPUTED_VALUE"""),"")</f>
        <v/>
      </c>
      <c r="W578" t="str">
        <f>IFERROR(__xludf.DUMMYFUNCTION("""COMPUTED_VALUE"""),"")</f>
        <v/>
      </c>
      <c r="X578" t="str">
        <f>IFERROR(__xludf.DUMMYFUNCTION("""COMPUTED_VALUE"""),"")</f>
        <v/>
      </c>
      <c r="Y578" t="str">
        <f>IFERROR(__xludf.DUMMYFUNCTION("""COMPUTED_VALUE"""),"")</f>
        <v/>
      </c>
      <c r="Z578" t="str">
        <f>IFERROR(__xludf.DUMMYFUNCTION("""COMPUTED_VALUE"""),"")</f>
        <v/>
      </c>
      <c r="AA578" t="str">
        <f>IFERROR(__xludf.DUMMYFUNCTION("""COMPUTED_VALUE"""),"")</f>
        <v/>
      </c>
      <c r="AB578" t="str">
        <f>IFERROR(__xludf.DUMMYFUNCTION("""COMPUTED_VALUE"""),"")</f>
        <v/>
      </c>
      <c r="AC578" t="str">
        <f>IFERROR(__xludf.DUMMYFUNCTION("""COMPUTED_VALUE"""),"")</f>
        <v/>
      </c>
      <c r="AD578" t="str">
        <f>IFERROR(__xludf.DUMMYFUNCTION("""COMPUTED_VALUE"""),"")</f>
        <v/>
      </c>
      <c r="AE578" t="str">
        <f>IFERROR(__xludf.DUMMYFUNCTION("""COMPUTED_VALUE"""),"")</f>
        <v/>
      </c>
      <c r="AF578" t="str">
        <f>IFERROR(__xludf.DUMMYFUNCTION("""COMPUTED_VALUE"""),"")</f>
        <v/>
      </c>
      <c r="AG578" t="str">
        <f>IFERROR(__xludf.DUMMYFUNCTION("""COMPUTED_VALUE"""),"")</f>
        <v/>
      </c>
    </row>
    <row r="579">
      <c r="A579" t="str">
        <f>IFERROR(__xludf.DUMMYFUNCTION("""COMPUTED_VALUE"""),"")</f>
        <v/>
      </c>
      <c r="B579" t="str">
        <f>IFERROR(__xludf.DUMMYFUNCTION("""COMPUTED_VALUE"""),"")</f>
        <v/>
      </c>
      <c r="C579" t="str">
        <f>IFERROR(__xludf.DUMMYFUNCTION("""COMPUTED_VALUE"""),"")</f>
        <v/>
      </c>
      <c r="D579" t="str">
        <f>IFERROR(__xludf.DUMMYFUNCTION("""COMPUTED_VALUE"""),"")</f>
        <v/>
      </c>
      <c r="E579" t="str">
        <f>IFERROR(__xludf.DUMMYFUNCTION("""COMPUTED_VALUE"""),"")</f>
        <v/>
      </c>
      <c r="F579" t="str">
        <f>IFERROR(__xludf.DUMMYFUNCTION("""COMPUTED_VALUE"""),"")</f>
        <v/>
      </c>
      <c r="G579" t="str">
        <f>IFERROR(__xludf.DUMMYFUNCTION("""COMPUTED_VALUE"""),"")</f>
        <v/>
      </c>
      <c r="H579" t="str">
        <f>IFERROR(__xludf.DUMMYFUNCTION("""COMPUTED_VALUE"""),"")</f>
        <v/>
      </c>
      <c r="I579" t="str">
        <f>IFERROR(__xludf.DUMMYFUNCTION("""COMPUTED_VALUE"""),"")</f>
        <v/>
      </c>
      <c r="J579" t="str">
        <f>IFERROR(__xludf.DUMMYFUNCTION("""COMPUTED_VALUE"""),"")</f>
        <v/>
      </c>
      <c r="K579" t="str">
        <f>IFERROR(__xludf.DUMMYFUNCTION("""COMPUTED_VALUE"""),"")</f>
        <v/>
      </c>
      <c r="L579" s="61" t="str">
        <f>IFERROR(__xludf.DUMMYFUNCTION("""COMPUTED_VALUE"""),"")</f>
        <v/>
      </c>
      <c r="M579" s="61" t="str">
        <f>IFERROR(__xludf.DUMMYFUNCTION("""COMPUTED_VALUE"""),"")</f>
        <v/>
      </c>
      <c r="N579" t="str">
        <f>IFERROR(__xludf.DUMMYFUNCTION("""COMPUTED_VALUE"""),"")</f>
        <v/>
      </c>
      <c r="O579" t="str">
        <f>IFERROR(__xludf.DUMMYFUNCTION("""COMPUTED_VALUE"""),"")</f>
        <v/>
      </c>
      <c r="P579" t="str">
        <f>IFERROR(__xludf.DUMMYFUNCTION("""COMPUTED_VALUE"""),"")</f>
        <v/>
      </c>
      <c r="Q579" t="str">
        <f>IFERROR(__xludf.DUMMYFUNCTION("""COMPUTED_VALUE"""),"")</f>
        <v/>
      </c>
      <c r="R579" t="str">
        <f>IFERROR(__xludf.DUMMYFUNCTION("""COMPUTED_VALUE"""),"")</f>
        <v/>
      </c>
      <c r="S579" t="str">
        <f>IFERROR(__xludf.DUMMYFUNCTION("""COMPUTED_VALUE"""),"")</f>
        <v/>
      </c>
      <c r="T579" t="str">
        <f>IFERROR(__xludf.DUMMYFUNCTION("""COMPUTED_VALUE"""),"")</f>
        <v/>
      </c>
      <c r="U579" t="str">
        <f>IFERROR(__xludf.DUMMYFUNCTION("""COMPUTED_VALUE"""),"")</f>
        <v/>
      </c>
      <c r="V579" t="str">
        <f>IFERROR(__xludf.DUMMYFUNCTION("""COMPUTED_VALUE"""),"")</f>
        <v/>
      </c>
      <c r="W579" t="str">
        <f>IFERROR(__xludf.DUMMYFUNCTION("""COMPUTED_VALUE"""),"")</f>
        <v/>
      </c>
      <c r="X579" t="str">
        <f>IFERROR(__xludf.DUMMYFUNCTION("""COMPUTED_VALUE"""),"")</f>
        <v/>
      </c>
      <c r="Y579" t="str">
        <f>IFERROR(__xludf.DUMMYFUNCTION("""COMPUTED_VALUE"""),"")</f>
        <v/>
      </c>
      <c r="Z579" t="str">
        <f>IFERROR(__xludf.DUMMYFUNCTION("""COMPUTED_VALUE"""),"")</f>
        <v/>
      </c>
      <c r="AA579" t="str">
        <f>IFERROR(__xludf.DUMMYFUNCTION("""COMPUTED_VALUE"""),"")</f>
        <v/>
      </c>
      <c r="AB579" t="str">
        <f>IFERROR(__xludf.DUMMYFUNCTION("""COMPUTED_VALUE"""),"")</f>
        <v/>
      </c>
      <c r="AC579" t="str">
        <f>IFERROR(__xludf.DUMMYFUNCTION("""COMPUTED_VALUE"""),"")</f>
        <v/>
      </c>
      <c r="AD579" t="str">
        <f>IFERROR(__xludf.DUMMYFUNCTION("""COMPUTED_VALUE"""),"")</f>
        <v/>
      </c>
      <c r="AE579" t="str">
        <f>IFERROR(__xludf.DUMMYFUNCTION("""COMPUTED_VALUE"""),"")</f>
        <v/>
      </c>
      <c r="AF579" t="str">
        <f>IFERROR(__xludf.DUMMYFUNCTION("""COMPUTED_VALUE"""),"")</f>
        <v/>
      </c>
      <c r="AG579" t="str">
        <f>IFERROR(__xludf.DUMMYFUNCTION("""COMPUTED_VALUE"""),"")</f>
        <v/>
      </c>
    </row>
    <row r="580">
      <c r="A580" t="str">
        <f>IFERROR(__xludf.DUMMYFUNCTION("""COMPUTED_VALUE"""),"")</f>
        <v/>
      </c>
      <c r="B580" t="str">
        <f>IFERROR(__xludf.DUMMYFUNCTION("""COMPUTED_VALUE"""),"")</f>
        <v/>
      </c>
      <c r="C580" t="str">
        <f>IFERROR(__xludf.DUMMYFUNCTION("""COMPUTED_VALUE"""),"")</f>
        <v/>
      </c>
      <c r="D580" t="str">
        <f>IFERROR(__xludf.DUMMYFUNCTION("""COMPUTED_VALUE"""),"")</f>
        <v/>
      </c>
      <c r="E580" t="str">
        <f>IFERROR(__xludf.DUMMYFUNCTION("""COMPUTED_VALUE"""),"")</f>
        <v/>
      </c>
      <c r="F580" t="str">
        <f>IFERROR(__xludf.DUMMYFUNCTION("""COMPUTED_VALUE"""),"")</f>
        <v/>
      </c>
      <c r="G580" t="str">
        <f>IFERROR(__xludf.DUMMYFUNCTION("""COMPUTED_VALUE"""),"")</f>
        <v/>
      </c>
      <c r="H580" t="str">
        <f>IFERROR(__xludf.DUMMYFUNCTION("""COMPUTED_VALUE"""),"")</f>
        <v/>
      </c>
      <c r="I580" t="str">
        <f>IFERROR(__xludf.DUMMYFUNCTION("""COMPUTED_VALUE"""),"")</f>
        <v/>
      </c>
      <c r="J580" t="str">
        <f>IFERROR(__xludf.DUMMYFUNCTION("""COMPUTED_VALUE"""),"")</f>
        <v/>
      </c>
      <c r="K580" t="str">
        <f>IFERROR(__xludf.DUMMYFUNCTION("""COMPUTED_VALUE"""),"")</f>
        <v/>
      </c>
      <c r="L580" s="61" t="str">
        <f>IFERROR(__xludf.DUMMYFUNCTION("""COMPUTED_VALUE"""),"")</f>
        <v/>
      </c>
      <c r="M580" s="61" t="str">
        <f>IFERROR(__xludf.DUMMYFUNCTION("""COMPUTED_VALUE"""),"")</f>
        <v/>
      </c>
      <c r="N580" t="str">
        <f>IFERROR(__xludf.DUMMYFUNCTION("""COMPUTED_VALUE"""),"")</f>
        <v/>
      </c>
      <c r="O580" t="str">
        <f>IFERROR(__xludf.DUMMYFUNCTION("""COMPUTED_VALUE"""),"")</f>
        <v/>
      </c>
      <c r="P580" t="str">
        <f>IFERROR(__xludf.DUMMYFUNCTION("""COMPUTED_VALUE"""),"")</f>
        <v/>
      </c>
      <c r="Q580" t="str">
        <f>IFERROR(__xludf.DUMMYFUNCTION("""COMPUTED_VALUE"""),"")</f>
        <v/>
      </c>
      <c r="R580" t="str">
        <f>IFERROR(__xludf.DUMMYFUNCTION("""COMPUTED_VALUE"""),"")</f>
        <v/>
      </c>
      <c r="S580" t="str">
        <f>IFERROR(__xludf.DUMMYFUNCTION("""COMPUTED_VALUE"""),"")</f>
        <v/>
      </c>
      <c r="T580" t="str">
        <f>IFERROR(__xludf.DUMMYFUNCTION("""COMPUTED_VALUE"""),"")</f>
        <v/>
      </c>
      <c r="U580" t="str">
        <f>IFERROR(__xludf.DUMMYFUNCTION("""COMPUTED_VALUE"""),"")</f>
        <v/>
      </c>
      <c r="V580" t="str">
        <f>IFERROR(__xludf.DUMMYFUNCTION("""COMPUTED_VALUE"""),"")</f>
        <v/>
      </c>
      <c r="W580" t="str">
        <f>IFERROR(__xludf.DUMMYFUNCTION("""COMPUTED_VALUE"""),"")</f>
        <v/>
      </c>
      <c r="X580" t="str">
        <f>IFERROR(__xludf.DUMMYFUNCTION("""COMPUTED_VALUE"""),"")</f>
        <v/>
      </c>
      <c r="Y580" t="str">
        <f>IFERROR(__xludf.DUMMYFUNCTION("""COMPUTED_VALUE"""),"")</f>
        <v/>
      </c>
      <c r="Z580" t="str">
        <f>IFERROR(__xludf.DUMMYFUNCTION("""COMPUTED_VALUE"""),"")</f>
        <v/>
      </c>
      <c r="AA580" t="str">
        <f>IFERROR(__xludf.DUMMYFUNCTION("""COMPUTED_VALUE"""),"")</f>
        <v/>
      </c>
      <c r="AB580" t="str">
        <f>IFERROR(__xludf.DUMMYFUNCTION("""COMPUTED_VALUE"""),"")</f>
        <v/>
      </c>
      <c r="AC580" t="str">
        <f>IFERROR(__xludf.DUMMYFUNCTION("""COMPUTED_VALUE"""),"")</f>
        <v/>
      </c>
      <c r="AD580" t="str">
        <f>IFERROR(__xludf.DUMMYFUNCTION("""COMPUTED_VALUE"""),"")</f>
        <v/>
      </c>
      <c r="AE580" t="str">
        <f>IFERROR(__xludf.DUMMYFUNCTION("""COMPUTED_VALUE"""),"")</f>
        <v/>
      </c>
      <c r="AF580" t="str">
        <f>IFERROR(__xludf.DUMMYFUNCTION("""COMPUTED_VALUE"""),"")</f>
        <v/>
      </c>
      <c r="AG580" t="str">
        <f>IFERROR(__xludf.DUMMYFUNCTION("""COMPUTED_VALUE"""),"")</f>
        <v/>
      </c>
    </row>
    <row r="581">
      <c r="A581" t="str">
        <f>IFERROR(__xludf.DUMMYFUNCTION("""COMPUTED_VALUE"""),"")</f>
        <v/>
      </c>
      <c r="B581" t="str">
        <f>IFERROR(__xludf.DUMMYFUNCTION("""COMPUTED_VALUE"""),"")</f>
        <v/>
      </c>
      <c r="C581" t="str">
        <f>IFERROR(__xludf.DUMMYFUNCTION("""COMPUTED_VALUE"""),"")</f>
        <v/>
      </c>
      <c r="D581" t="str">
        <f>IFERROR(__xludf.DUMMYFUNCTION("""COMPUTED_VALUE"""),"")</f>
        <v/>
      </c>
      <c r="E581" t="str">
        <f>IFERROR(__xludf.DUMMYFUNCTION("""COMPUTED_VALUE"""),"")</f>
        <v/>
      </c>
      <c r="F581" t="str">
        <f>IFERROR(__xludf.DUMMYFUNCTION("""COMPUTED_VALUE"""),"")</f>
        <v/>
      </c>
      <c r="G581" t="str">
        <f>IFERROR(__xludf.DUMMYFUNCTION("""COMPUTED_VALUE"""),"")</f>
        <v/>
      </c>
      <c r="H581" t="str">
        <f>IFERROR(__xludf.DUMMYFUNCTION("""COMPUTED_VALUE"""),"")</f>
        <v/>
      </c>
      <c r="I581" t="str">
        <f>IFERROR(__xludf.DUMMYFUNCTION("""COMPUTED_VALUE"""),"")</f>
        <v/>
      </c>
      <c r="J581" t="str">
        <f>IFERROR(__xludf.DUMMYFUNCTION("""COMPUTED_VALUE"""),"")</f>
        <v/>
      </c>
      <c r="K581" t="str">
        <f>IFERROR(__xludf.DUMMYFUNCTION("""COMPUTED_VALUE"""),"")</f>
        <v/>
      </c>
      <c r="L581" s="61" t="str">
        <f>IFERROR(__xludf.DUMMYFUNCTION("""COMPUTED_VALUE"""),"")</f>
        <v/>
      </c>
      <c r="M581" s="61" t="str">
        <f>IFERROR(__xludf.DUMMYFUNCTION("""COMPUTED_VALUE"""),"")</f>
        <v/>
      </c>
      <c r="N581" t="str">
        <f>IFERROR(__xludf.DUMMYFUNCTION("""COMPUTED_VALUE"""),"")</f>
        <v/>
      </c>
      <c r="O581" t="str">
        <f>IFERROR(__xludf.DUMMYFUNCTION("""COMPUTED_VALUE"""),"")</f>
        <v/>
      </c>
      <c r="P581" t="str">
        <f>IFERROR(__xludf.DUMMYFUNCTION("""COMPUTED_VALUE"""),"")</f>
        <v/>
      </c>
      <c r="Q581" t="str">
        <f>IFERROR(__xludf.DUMMYFUNCTION("""COMPUTED_VALUE"""),"")</f>
        <v/>
      </c>
      <c r="R581" t="str">
        <f>IFERROR(__xludf.DUMMYFUNCTION("""COMPUTED_VALUE"""),"")</f>
        <v/>
      </c>
      <c r="S581" t="str">
        <f>IFERROR(__xludf.DUMMYFUNCTION("""COMPUTED_VALUE"""),"")</f>
        <v/>
      </c>
      <c r="T581" t="str">
        <f>IFERROR(__xludf.DUMMYFUNCTION("""COMPUTED_VALUE"""),"")</f>
        <v/>
      </c>
      <c r="U581" t="str">
        <f>IFERROR(__xludf.DUMMYFUNCTION("""COMPUTED_VALUE"""),"")</f>
        <v/>
      </c>
      <c r="V581" t="str">
        <f>IFERROR(__xludf.DUMMYFUNCTION("""COMPUTED_VALUE"""),"")</f>
        <v/>
      </c>
      <c r="W581" t="str">
        <f>IFERROR(__xludf.DUMMYFUNCTION("""COMPUTED_VALUE"""),"")</f>
        <v/>
      </c>
      <c r="X581" t="str">
        <f>IFERROR(__xludf.DUMMYFUNCTION("""COMPUTED_VALUE"""),"")</f>
        <v/>
      </c>
      <c r="Y581" t="str">
        <f>IFERROR(__xludf.DUMMYFUNCTION("""COMPUTED_VALUE"""),"")</f>
        <v/>
      </c>
      <c r="Z581" t="str">
        <f>IFERROR(__xludf.DUMMYFUNCTION("""COMPUTED_VALUE"""),"")</f>
        <v/>
      </c>
      <c r="AA581" t="str">
        <f>IFERROR(__xludf.DUMMYFUNCTION("""COMPUTED_VALUE"""),"")</f>
        <v/>
      </c>
      <c r="AB581" t="str">
        <f>IFERROR(__xludf.DUMMYFUNCTION("""COMPUTED_VALUE"""),"")</f>
        <v/>
      </c>
      <c r="AC581" t="str">
        <f>IFERROR(__xludf.DUMMYFUNCTION("""COMPUTED_VALUE"""),"")</f>
        <v/>
      </c>
      <c r="AD581" t="str">
        <f>IFERROR(__xludf.DUMMYFUNCTION("""COMPUTED_VALUE"""),"")</f>
        <v/>
      </c>
      <c r="AE581" t="str">
        <f>IFERROR(__xludf.DUMMYFUNCTION("""COMPUTED_VALUE"""),"")</f>
        <v/>
      </c>
      <c r="AF581" t="str">
        <f>IFERROR(__xludf.DUMMYFUNCTION("""COMPUTED_VALUE"""),"")</f>
        <v/>
      </c>
      <c r="AG581" t="str">
        <f>IFERROR(__xludf.DUMMYFUNCTION("""COMPUTED_VALUE"""),"")</f>
        <v/>
      </c>
    </row>
    <row r="582">
      <c r="A582" t="str">
        <f>IFERROR(__xludf.DUMMYFUNCTION("""COMPUTED_VALUE"""),"")</f>
        <v/>
      </c>
      <c r="B582" t="str">
        <f>IFERROR(__xludf.DUMMYFUNCTION("""COMPUTED_VALUE"""),"")</f>
        <v/>
      </c>
      <c r="C582" t="str">
        <f>IFERROR(__xludf.DUMMYFUNCTION("""COMPUTED_VALUE"""),"")</f>
        <v/>
      </c>
      <c r="D582" t="str">
        <f>IFERROR(__xludf.DUMMYFUNCTION("""COMPUTED_VALUE"""),"")</f>
        <v/>
      </c>
      <c r="E582" t="str">
        <f>IFERROR(__xludf.DUMMYFUNCTION("""COMPUTED_VALUE"""),"")</f>
        <v/>
      </c>
      <c r="F582" t="str">
        <f>IFERROR(__xludf.DUMMYFUNCTION("""COMPUTED_VALUE"""),"")</f>
        <v/>
      </c>
      <c r="G582" t="str">
        <f>IFERROR(__xludf.DUMMYFUNCTION("""COMPUTED_VALUE"""),"")</f>
        <v/>
      </c>
      <c r="H582" t="str">
        <f>IFERROR(__xludf.DUMMYFUNCTION("""COMPUTED_VALUE"""),"")</f>
        <v/>
      </c>
      <c r="I582" t="str">
        <f>IFERROR(__xludf.DUMMYFUNCTION("""COMPUTED_VALUE"""),"")</f>
        <v/>
      </c>
      <c r="J582" t="str">
        <f>IFERROR(__xludf.DUMMYFUNCTION("""COMPUTED_VALUE"""),"")</f>
        <v/>
      </c>
      <c r="K582" t="str">
        <f>IFERROR(__xludf.DUMMYFUNCTION("""COMPUTED_VALUE"""),"")</f>
        <v/>
      </c>
      <c r="L582" s="61" t="str">
        <f>IFERROR(__xludf.DUMMYFUNCTION("""COMPUTED_VALUE"""),"")</f>
        <v/>
      </c>
      <c r="M582" s="61" t="str">
        <f>IFERROR(__xludf.DUMMYFUNCTION("""COMPUTED_VALUE"""),"")</f>
        <v/>
      </c>
      <c r="N582" t="str">
        <f>IFERROR(__xludf.DUMMYFUNCTION("""COMPUTED_VALUE"""),"")</f>
        <v/>
      </c>
      <c r="O582" t="str">
        <f>IFERROR(__xludf.DUMMYFUNCTION("""COMPUTED_VALUE"""),"")</f>
        <v/>
      </c>
      <c r="P582" t="str">
        <f>IFERROR(__xludf.DUMMYFUNCTION("""COMPUTED_VALUE"""),"")</f>
        <v/>
      </c>
      <c r="Q582" t="str">
        <f>IFERROR(__xludf.DUMMYFUNCTION("""COMPUTED_VALUE"""),"")</f>
        <v/>
      </c>
      <c r="R582" t="str">
        <f>IFERROR(__xludf.DUMMYFUNCTION("""COMPUTED_VALUE"""),"")</f>
        <v/>
      </c>
      <c r="S582" t="str">
        <f>IFERROR(__xludf.DUMMYFUNCTION("""COMPUTED_VALUE"""),"")</f>
        <v/>
      </c>
      <c r="T582" t="str">
        <f>IFERROR(__xludf.DUMMYFUNCTION("""COMPUTED_VALUE"""),"")</f>
        <v/>
      </c>
      <c r="U582" t="str">
        <f>IFERROR(__xludf.DUMMYFUNCTION("""COMPUTED_VALUE"""),"")</f>
        <v/>
      </c>
      <c r="V582" t="str">
        <f>IFERROR(__xludf.DUMMYFUNCTION("""COMPUTED_VALUE"""),"")</f>
        <v/>
      </c>
      <c r="W582" t="str">
        <f>IFERROR(__xludf.DUMMYFUNCTION("""COMPUTED_VALUE"""),"")</f>
        <v/>
      </c>
      <c r="X582" t="str">
        <f>IFERROR(__xludf.DUMMYFUNCTION("""COMPUTED_VALUE"""),"")</f>
        <v/>
      </c>
      <c r="Y582" t="str">
        <f>IFERROR(__xludf.DUMMYFUNCTION("""COMPUTED_VALUE"""),"")</f>
        <v/>
      </c>
      <c r="Z582" t="str">
        <f>IFERROR(__xludf.DUMMYFUNCTION("""COMPUTED_VALUE"""),"")</f>
        <v/>
      </c>
      <c r="AA582" t="str">
        <f>IFERROR(__xludf.DUMMYFUNCTION("""COMPUTED_VALUE"""),"")</f>
        <v/>
      </c>
      <c r="AB582" t="str">
        <f>IFERROR(__xludf.DUMMYFUNCTION("""COMPUTED_VALUE"""),"")</f>
        <v/>
      </c>
      <c r="AC582" t="str">
        <f>IFERROR(__xludf.DUMMYFUNCTION("""COMPUTED_VALUE"""),"")</f>
        <v/>
      </c>
      <c r="AD582" t="str">
        <f>IFERROR(__xludf.DUMMYFUNCTION("""COMPUTED_VALUE"""),"")</f>
        <v/>
      </c>
      <c r="AE582" t="str">
        <f>IFERROR(__xludf.DUMMYFUNCTION("""COMPUTED_VALUE"""),"")</f>
        <v/>
      </c>
      <c r="AF582" t="str">
        <f>IFERROR(__xludf.DUMMYFUNCTION("""COMPUTED_VALUE"""),"")</f>
        <v/>
      </c>
      <c r="AG582" t="str">
        <f>IFERROR(__xludf.DUMMYFUNCTION("""COMPUTED_VALUE"""),"")</f>
        <v/>
      </c>
    </row>
    <row r="583">
      <c r="A583" t="str">
        <f>IFERROR(__xludf.DUMMYFUNCTION("""COMPUTED_VALUE"""),"")</f>
        <v/>
      </c>
      <c r="B583" t="str">
        <f>IFERROR(__xludf.DUMMYFUNCTION("""COMPUTED_VALUE"""),"")</f>
        <v/>
      </c>
      <c r="C583" t="str">
        <f>IFERROR(__xludf.DUMMYFUNCTION("""COMPUTED_VALUE"""),"")</f>
        <v/>
      </c>
      <c r="D583" t="str">
        <f>IFERROR(__xludf.DUMMYFUNCTION("""COMPUTED_VALUE"""),"")</f>
        <v/>
      </c>
      <c r="E583" t="str">
        <f>IFERROR(__xludf.DUMMYFUNCTION("""COMPUTED_VALUE"""),"")</f>
        <v/>
      </c>
      <c r="F583" t="str">
        <f>IFERROR(__xludf.DUMMYFUNCTION("""COMPUTED_VALUE"""),"")</f>
        <v/>
      </c>
      <c r="G583" t="str">
        <f>IFERROR(__xludf.DUMMYFUNCTION("""COMPUTED_VALUE"""),"")</f>
        <v/>
      </c>
      <c r="H583" t="str">
        <f>IFERROR(__xludf.DUMMYFUNCTION("""COMPUTED_VALUE"""),"")</f>
        <v/>
      </c>
      <c r="I583" t="str">
        <f>IFERROR(__xludf.DUMMYFUNCTION("""COMPUTED_VALUE"""),"")</f>
        <v/>
      </c>
      <c r="J583" t="str">
        <f>IFERROR(__xludf.DUMMYFUNCTION("""COMPUTED_VALUE"""),"")</f>
        <v/>
      </c>
      <c r="K583" t="str">
        <f>IFERROR(__xludf.DUMMYFUNCTION("""COMPUTED_VALUE"""),"")</f>
        <v/>
      </c>
      <c r="L583" s="61" t="str">
        <f>IFERROR(__xludf.DUMMYFUNCTION("""COMPUTED_VALUE"""),"")</f>
        <v/>
      </c>
      <c r="M583" s="61" t="str">
        <f>IFERROR(__xludf.DUMMYFUNCTION("""COMPUTED_VALUE"""),"")</f>
        <v/>
      </c>
      <c r="N583" t="str">
        <f>IFERROR(__xludf.DUMMYFUNCTION("""COMPUTED_VALUE"""),"")</f>
        <v/>
      </c>
      <c r="O583" t="str">
        <f>IFERROR(__xludf.DUMMYFUNCTION("""COMPUTED_VALUE"""),"")</f>
        <v/>
      </c>
      <c r="P583" t="str">
        <f>IFERROR(__xludf.DUMMYFUNCTION("""COMPUTED_VALUE"""),"")</f>
        <v/>
      </c>
      <c r="Q583" t="str">
        <f>IFERROR(__xludf.DUMMYFUNCTION("""COMPUTED_VALUE"""),"")</f>
        <v/>
      </c>
      <c r="R583" t="str">
        <f>IFERROR(__xludf.DUMMYFUNCTION("""COMPUTED_VALUE"""),"")</f>
        <v/>
      </c>
      <c r="S583" t="str">
        <f>IFERROR(__xludf.DUMMYFUNCTION("""COMPUTED_VALUE"""),"")</f>
        <v/>
      </c>
      <c r="T583" t="str">
        <f>IFERROR(__xludf.DUMMYFUNCTION("""COMPUTED_VALUE"""),"")</f>
        <v/>
      </c>
      <c r="U583" t="str">
        <f>IFERROR(__xludf.DUMMYFUNCTION("""COMPUTED_VALUE"""),"")</f>
        <v/>
      </c>
      <c r="V583" t="str">
        <f>IFERROR(__xludf.DUMMYFUNCTION("""COMPUTED_VALUE"""),"")</f>
        <v/>
      </c>
      <c r="W583" t="str">
        <f>IFERROR(__xludf.DUMMYFUNCTION("""COMPUTED_VALUE"""),"")</f>
        <v/>
      </c>
      <c r="X583" t="str">
        <f>IFERROR(__xludf.DUMMYFUNCTION("""COMPUTED_VALUE"""),"")</f>
        <v/>
      </c>
      <c r="Y583" t="str">
        <f>IFERROR(__xludf.DUMMYFUNCTION("""COMPUTED_VALUE"""),"")</f>
        <v/>
      </c>
      <c r="Z583" t="str">
        <f>IFERROR(__xludf.DUMMYFUNCTION("""COMPUTED_VALUE"""),"")</f>
        <v/>
      </c>
      <c r="AA583" t="str">
        <f>IFERROR(__xludf.DUMMYFUNCTION("""COMPUTED_VALUE"""),"")</f>
        <v/>
      </c>
      <c r="AB583" t="str">
        <f>IFERROR(__xludf.DUMMYFUNCTION("""COMPUTED_VALUE"""),"")</f>
        <v/>
      </c>
      <c r="AC583" t="str">
        <f>IFERROR(__xludf.DUMMYFUNCTION("""COMPUTED_VALUE"""),"")</f>
        <v/>
      </c>
      <c r="AD583" t="str">
        <f>IFERROR(__xludf.DUMMYFUNCTION("""COMPUTED_VALUE"""),"")</f>
        <v/>
      </c>
      <c r="AE583" t="str">
        <f>IFERROR(__xludf.DUMMYFUNCTION("""COMPUTED_VALUE"""),"")</f>
        <v/>
      </c>
      <c r="AF583" t="str">
        <f>IFERROR(__xludf.DUMMYFUNCTION("""COMPUTED_VALUE"""),"")</f>
        <v/>
      </c>
      <c r="AG583" t="str">
        <f>IFERROR(__xludf.DUMMYFUNCTION("""COMPUTED_VALUE"""),"")</f>
        <v/>
      </c>
    </row>
    <row r="584">
      <c r="A584" t="str">
        <f>IFERROR(__xludf.DUMMYFUNCTION("""COMPUTED_VALUE"""),"")</f>
        <v/>
      </c>
      <c r="B584" t="str">
        <f>IFERROR(__xludf.DUMMYFUNCTION("""COMPUTED_VALUE"""),"")</f>
        <v/>
      </c>
      <c r="C584" t="str">
        <f>IFERROR(__xludf.DUMMYFUNCTION("""COMPUTED_VALUE"""),"")</f>
        <v/>
      </c>
      <c r="D584" t="str">
        <f>IFERROR(__xludf.DUMMYFUNCTION("""COMPUTED_VALUE"""),"")</f>
        <v/>
      </c>
      <c r="E584" t="str">
        <f>IFERROR(__xludf.DUMMYFUNCTION("""COMPUTED_VALUE"""),"")</f>
        <v/>
      </c>
      <c r="F584" t="str">
        <f>IFERROR(__xludf.DUMMYFUNCTION("""COMPUTED_VALUE"""),"")</f>
        <v/>
      </c>
      <c r="G584" t="str">
        <f>IFERROR(__xludf.DUMMYFUNCTION("""COMPUTED_VALUE"""),"")</f>
        <v/>
      </c>
      <c r="H584" t="str">
        <f>IFERROR(__xludf.DUMMYFUNCTION("""COMPUTED_VALUE"""),"")</f>
        <v/>
      </c>
      <c r="I584" t="str">
        <f>IFERROR(__xludf.DUMMYFUNCTION("""COMPUTED_VALUE"""),"")</f>
        <v/>
      </c>
      <c r="J584" t="str">
        <f>IFERROR(__xludf.DUMMYFUNCTION("""COMPUTED_VALUE"""),"")</f>
        <v/>
      </c>
      <c r="K584" t="str">
        <f>IFERROR(__xludf.DUMMYFUNCTION("""COMPUTED_VALUE"""),"")</f>
        <v/>
      </c>
      <c r="L584" s="61" t="str">
        <f>IFERROR(__xludf.DUMMYFUNCTION("""COMPUTED_VALUE"""),"")</f>
        <v/>
      </c>
      <c r="M584" s="61" t="str">
        <f>IFERROR(__xludf.DUMMYFUNCTION("""COMPUTED_VALUE"""),"")</f>
        <v/>
      </c>
      <c r="N584" t="str">
        <f>IFERROR(__xludf.DUMMYFUNCTION("""COMPUTED_VALUE"""),"")</f>
        <v/>
      </c>
      <c r="O584" t="str">
        <f>IFERROR(__xludf.DUMMYFUNCTION("""COMPUTED_VALUE"""),"")</f>
        <v/>
      </c>
      <c r="P584" t="str">
        <f>IFERROR(__xludf.DUMMYFUNCTION("""COMPUTED_VALUE"""),"")</f>
        <v/>
      </c>
      <c r="Q584" t="str">
        <f>IFERROR(__xludf.DUMMYFUNCTION("""COMPUTED_VALUE"""),"")</f>
        <v/>
      </c>
      <c r="R584" t="str">
        <f>IFERROR(__xludf.DUMMYFUNCTION("""COMPUTED_VALUE"""),"")</f>
        <v/>
      </c>
      <c r="S584" t="str">
        <f>IFERROR(__xludf.DUMMYFUNCTION("""COMPUTED_VALUE"""),"")</f>
        <v/>
      </c>
      <c r="T584" t="str">
        <f>IFERROR(__xludf.DUMMYFUNCTION("""COMPUTED_VALUE"""),"")</f>
        <v/>
      </c>
      <c r="U584" t="str">
        <f>IFERROR(__xludf.DUMMYFUNCTION("""COMPUTED_VALUE"""),"")</f>
        <v/>
      </c>
      <c r="V584" t="str">
        <f>IFERROR(__xludf.DUMMYFUNCTION("""COMPUTED_VALUE"""),"")</f>
        <v/>
      </c>
      <c r="W584" t="str">
        <f>IFERROR(__xludf.DUMMYFUNCTION("""COMPUTED_VALUE"""),"")</f>
        <v/>
      </c>
      <c r="X584" t="str">
        <f>IFERROR(__xludf.DUMMYFUNCTION("""COMPUTED_VALUE"""),"")</f>
        <v/>
      </c>
      <c r="Y584" t="str">
        <f>IFERROR(__xludf.DUMMYFUNCTION("""COMPUTED_VALUE"""),"")</f>
        <v/>
      </c>
      <c r="Z584" t="str">
        <f>IFERROR(__xludf.DUMMYFUNCTION("""COMPUTED_VALUE"""),"")</f>
        <v/>
      </c>
      <c r="AA584" t="str">
        <f>IFERROR(__xludf.DUMMYFUNCTION("""COMPUTED_VALUE"""),"")</f>
        <v/>
      </c>
      <c r="AB584" t="str">
        <f>IFERROR(__xludf.DUMMYFUNCTION("""COMPUTED_VALUE"""),"")</f>
        <v/>
      </c>
      <c r="AC584" t="str">
        <f>IFERROR(__xludf.DUMMYFUNCTION("""COMPUTED_VALUE"""),"")</f>
        <v/>
      </c>
      <c r="AD584" t="str">
        <f>IFERROR(__xludf.DUMMYFUNCTION("""COMPUTED_VALUE"""),"")</f>
        <v/>
      </c>
      <c r="AE584" t="str">
        <f>IFERROR(__xludf.DUMMYFUNCTION("""COMPUTED_VALUE"""),"")</f>
        <v/>
      </c>
      <c r="AF584" t="str">
        <f>IFERROR(__xludf.DUMMYFUNCTION("""COMPUTED_VALUE"""),"")</f>
        <v/>
      </c>
      <c r="AG584" t="str">
        <f>IFERROR(__xludf.DUMMYFUNCTION("""COMPUTED_VALUE"""),"")</f>
        <v/>
      </c>
    </row>
    <row r="585">
      <c r="A585" t="str">
        <f>IFERROR(__xludf.DUMMYFUNCTION("""COMPUTED_VALUE"""),"")</f>
        <v/>
      </c>
      <c r="B585" t="str">
        <f>IFERROR(__xludf.DUMMYFUNCTION("""COMPUTED_VALUE"""),"")</f>
        <v/>
      </c>
      <c r="C585" t="str">
        <f>IFERROR(__xludf.DUMMYFUNCTION("""COMPUTED_VALUE"""),"")</f>
        <v/>
      </c>
      <c r="D585" t="str">
        <f>IFERROR(__xludf.DUMMYFUNCTION("""COMPUTED_VALUE"""),"")</f>
        <v/>
      </c>
      <c r="E585" t="str">
        <f>IFERROR(__xludf.DUMMYFUNCTION("""COMPUTED_VALUE"""),"")</f>
        <v/>
      </c>
      <c r="F585" t="str">
        <f>IFERROR(__xludf.DUMMYFUNCTION("""COMPUTED_VALUE"""),"")</f>
        <v/>
      </c>
      <c r="G585" t="str">
        <f>IFERROR(__xludf.DUMMYFUNCTION("""COMPUTED_VALUE"""),"")</f>
        <v/>
      </c>
      <c r="H585" t="str">
        <f>IFERROR(__xludf.DUMMYFUNCTION("""COMPUTED_VALUE"""),"")</f>
        <v/>
      </c>
      <c r="I585" t="str">
        <f>IFERROR(__xludf.DUMMYFUNCTION("""COMPUTED_VALUE"""),"")</f>
        <v/>
      </c>
      <c r="J585" t="str">
        <f>IFERROR(__xludf.DUMMYFUNCTION("""COMPUTED_VALUE"""),"")</f>
        <v/>
      </c>
      <c r="K585" t="str">
        <f>IFERROR(__xludf.DUMMYFUNCTION("""COMPUTED_VALUE"""),"")</f>
        <v/>
      </c>
      <c r="L585" s="61" t="str">
        <f>IFERROR(__xludf.DUMMYFUNCTION("""COMPUTED_VALUE"""),"")</f>
        <v/>
      </c>
      <c r="M585" s="61" t="str">
        <f>IFERROR(__xludf.DUMMYFUNCTION("""COMPUTED_VALUE"""),"")</f>
        <v/>
      </c>
      <c r="N585" t="str">
        <f>IFERROR(__xludf.DUMMYFUNCTION("""COMPUTED_VALUE"""),"")</f>
        <v/>
      </c>
      <c r="O585" t="str">
        <f>IFERROR(__xludf.DUMMYFUNCTION("""COMPUTED_VALUE"""),"")</f>
        <v/>
      </c>
      <c r="P585" t="str">
        <f>IFERROR(__xludf.DUMMYFUNCTION("""COMPUTED_VALUE"""),"")</f>
        <v/>
      </c>
      <c r="Q585" t="str">
        <f>IFERROR(__xludf.DUMMYFUNCTION("""COMPUTED_VALUE"""),"")</f>
        <v/>
      </c>
      <c r="R585" t="str">
        <f>IFERROR(__xludf.DUMMYFUNCTION("""COMPUTED_VALUE"""),"")</f>
        <v/>
      </c>
      <c r="S585" t="str">
        <f>IFERROR(__xludf.DUMMYFUNCTION("""COMPUTED_VALUE"""),"")</f>
        <v/>
      </c>
      <c r="T585" t="str">
        <f>IFERROR(__xludf.DUMMYFUNCTION("""COMPUTED_VALUE"""),"")</f>
        <v/>
      </c>
      <c r="U585" t="str">
        <f>IFERROR(__xludf.DUMMYFUNCTION("""COMPUTED_VALUE"""),"")</f>
        <v/>
      </c>
      <c r="V585" t="str">
        <f>IFERROR(__xludf.DUMMYFUNCTION("""COMPUTED_VALUE"""),"")</f>
        <v/>
      </c>
      <c r="W585" t="str">
        <f>IFERROR(__xludf.DUMMYFUNCTION("""COMPUTED_VALUE"""),"")</f>
        <v/>
      </c>
      <c r="X585" t="str">
        <f>IFERROR(__xludf.DUMMYFUNCTION("""COMPUTED_VALUE"""),"")</f>
        <v/>
      </c>
      <c r="Y585" t="str">
        <f>IFERROR(__xludf.DUMMYFUNCTION("""COMPUTED_VALUE"""),"")</f>
        <v/>
      </c>
      <c r="Z585" t="str">
        <f>IFERROR(__xludf.DUMMYFUNCTION("""COMPUTED_VALUE"""),"")</f>
        <v/>
      </c>
      <c r="AA585" t="str">
        <f>IFERROR(__xludf.DUMMYFUNCTION("""COMPUTED_VALUE"""),"")</f>
        <v/>
      </c>
      <c r="AB585" t="str">
        <f>IFERROR(__xludf.DUMMYFUNCTION("""COMPUTED_VALUE"""),"")</f>
        <v/>
      </c>
      <c r="AC585" t="str">
        <f>IFERROR(__xludf.DUMMYFUNCTION("""COMPUTED_VALUE"""),"")</f>
        <v/>
      </c>
      <c r="AD585" t="str">
        <f>IFERROR(__xludf.DUMMYFUNCTION("""COMPUTED_VALUE"""),"")</f>
        <v/>
      </c>
      <c r="AE585" t="str">
        <f>IFERROR(__xludf.DUMMYFUNCTION("""COMPUTED_VALUE"""),"")</f>
        <v/>
      </c>
      <c r="AF585" t="str">
        <f>IFERROR(__xludf.DUMMYFUNCTION("""COMPUTED_VALUE"""),"")</f>
        <v/>
      </c>
      <c r="AG585" t="str">
        <f>IFERROR(__xludf.DUMMYFUNCTION("""COMPUTED_VALUE"""),"")</f>
        <v/>
      </c>
    </row>
    <row r="586">
      <c r="A586" t="str">
        <f>IFERROR(__xludf.DUMMYFUNCTION("""COMPUTED_VALUE"""),"")</f>
        <v/>
      </c>
      <c r="B586" t="str">
        <f>IFERROR(__xludf.DUMMYFUNCTION("""COMPUTED_VALUE"""),"")</f>
        <v/>
      </c>
      <c r="C586" t="str">
        <f>IFERROR(__xludf.DUMMYFUNCTION("""COMPUTED_VALUE"""),"")</f>
        <v/>
      </c>
      <c r="D586" t="str">
        <f>IFERROR(__xludf.DUMMYFUNCTION("""COMPUTED_VALUE"""),"")</f>
        <v/>
      </c>
      <c r="E586" t="str">
        <f>IFERROR(__xludf.DUMMYFUNCTION("""COMPUTED_VALUE"""),"")</f>
        <v/>
      </c>
      <c r="F586" t="str">
        <f>IFERROR(__xludf.DUMMYFUNCTION("""COMPUTED_VALUE"""),"")</f>
        <v/>
      </c>
      <c r="G586" t="str">
        <f>IFERROR(__xludf.DUMMYFUNCTION("""COMPUTED_VALUE"""),"")</f>
        <v/>
      </c>
      <c r="H586" t="str">
        <f>IFERROR(__xludf.DUMMYFUNCTION("""COMPUTED_VALUE"""),"")</f>
        <v/>
      </c>
      <c r="I586" t="str">
        <f>IFERROR(__xludf.DUMMYFUNCTION("""COMPUTED_VALUE"""),"")</f>
        <v/>
      </c>
      <c r="J586" t="str">
        <f>IFERROR(__xludf.DUMMYFUNCTION("""COMPUTED_VALUE"""),"")</f>
        <v/>
      </c>
      <c r="K586" t="str">
        <f>IFERROR(__xludf.DUMMYFUNCTION("""COMPUTED_VALUE"""),"")</f>
        <v/>
      </c>
      <c r="L586" s="61" t="str">
        <f>IFERROR(__xludf.DUMMYFUNCTION("""COMPUTED_VALUE"""),"")</f>
        <v/>
      </c>
      <c r="M586" s="61" t="str">
        <f>IFERROR(__xludf.DUMMYFUNCTION("""COMPUTED_VALUE"""),"")</f>
        <v/>
      </c>
      <c r="N586" t="str">
        <f>IFERROR(__xludf.DUMMYFUNCTION("""COMPUTED_VALUE"""),"")</f>
        <v/>
      </c>
      <c r="O586" t="str">
        <f>IFERROR(__xludf.DUMMYFUNCTION("""COMPUTED_VALUE"""),"")</f>
        <v/>
      </c>
      <c r="P586" t="str">
        <f>IFERROR(__xludf.DUMMYFUNCTION("""COMPUTED_VALUE"""),"")</f>
        <v/>
      </c>
      <c r="Q586" t="str">
        <f>IFERROR(__xludf.DUMMYFUNCTION("""COMPUTED_VALUE"""),"")</f>
        <v/>
      </c>
      <c r="R586" t="str">
        <f>IFERROR(__xludf.DUMMYFUNCTION("""COMPUTED_VALUE"""),"")</f>
        <v/>
      </c>
      <c r="S586" t="str">
        <f>IFERROR(__xludf.DUMMYFUNCTION("""COMPUTED_VALUE"""),"")</f>
        <v/>
      </c>
      <c r="T586" t="str">
        <f>IFERROR(__xludf.DUMMYFUNCTION("""COMPUTED_VALUE"""),"")</f>
        <v/>
      </c>
      <c r="U586" t="str">
        <f>IFERROR(__xludf.DUMMYFUNCTION("""COMPUTED_VALUE"""),"")</f>
        <v/>
      </c>
      <c r="V586" t="str">
        <f>IFERROR(__xludf.DUMMYFUNCTION("""COMPUTED_VALUE"""),"")</f>
        <v/>
      </c>
      <c r="W586" t="str">
        <f>IFERROR(__xludf.DUMMYFUNCTION("""COMPUTED_VALUE"""),"")</f>
        <v/>
      </c>
      <c r="X586" t="str">
        <f>IFERROR(__xludf.DUMMYFUNCTION("""COMPUTED_VALUE"""),"")</f>
        <v/>
      </c>
      <c r="Y586" t="str">
        <f>IFERROR(__xludf.DUMMYFUNCTION("""COMPUTED_VALUE"""),"")</f>
        <v/>
      </c>
      <c r="Z586" t="str">
        <f>IFERROR(__xludf.DUMMYFUNCTION("""COMPUTED_VALUE"""),"")</f>
        <v/>
      </c>
      <c r="AA586" t="str">
        <f>IFERROR(__xludf.DUMMYFUNCTION("""COMPUTED_VALUE"""),"")</f>
        <v/>
      </c>
      <c r="AB586" t="str">
        <f>IFERROR(__xludf.DUMMYFUNCTION("""COMPUTED_VALUE"""),"")</f>
        <v/>
      </c>
      <c r="AC586" t="str">
        <f>IFERROR(__xludf.DUMMYFUNCTION("""COMPUTED_VALUE"""),"")</f>
        <v/>
      </c>
      <c r="AD586" t="str">
        <f>IFERROR(__xludf.DUMMYFUNCTION("""COMPUTED_VALUE"""),"")</f>
        <v/>
      </c>
      <c r="AE586" t="str">
        <f>IFERROR(__xludf.DUMMYFUNCTION("""COMPUTED_VALUE"""),"")</f>
        <v/>
      </c>
      <c r="AF586" t="str">
        <f>IFERROR(__xludf.DUMMYFUNCTION("""COMPUTED_VALUE"""),"")</f>
        <v/>
      </c>
      <c r="AG586" t="str">
        <f>IFERROR(__xludf.DUMMYFUNCTION("""COMPUTED_VALUE"""),"")</f>
        <v/>
      </c>
    </row>
    <row r="587">
      <c r="A587" t="str">
        <f>IFERROR(__xludf.DUMMYFUNCTION("""COMPUTED_VALUE"""),"")</f>
        <v/>
      </c>
      <c r="B587" t="str">
        <f>IFERROR(__xludf.DUMMYFUNCTION("""COMPUTED_VALUE"""),"")</f>
        <v/>
      </c>
      <c r="C587" t="str">
        <f>IFERROR(__xludf.DUMMYFUNCTION("""COMPUTED_VALUE"""),"")</f>
        <v/>
      </c>
      <c r="D587" t="str">
        <f>IFERROR(__xludf.DUMMYFUNCTION("""COMPUTED_VALUE"""),"")</f>
        <v/>
      </c>
      <c r="E587" t="str">
        <f>IFERROR(__xludf.DUMMYFUNCTION("""COMPUTED_VALUE"""),"")</f>
        <v/>
      </c>
      <c r="F587" t="str">
        <f>IFERROR(__xludf.DUMMYFUNCTION("""COMPUTED_VALUE"""),"")</f>
        <v/>
      </c>
      <c r="G587" t="str">
        <f>IFERROR(__xludf.DUMMYFUNCTION("""COMPUTED_VALUE"""),"")</f>
        <v/>
      </c>
      <c r="H587" t="str">
        <f>IFERROR(__xludf.DUMMYFUNCTION("""COMPUTED_VALUE"""),"")</f>
        <v/>
      </c>
      <c r="I587" t="str">
        <f>IFERROR(__xludf.DUMMYFUNCTION("""COMPUTED_VALUE"""),"")</f>
        <v/>
      </c>
      <c r="J587" t="str">
        <f>IFERROR(__xludf.DUMMYFUNCTION("""COMPUTED_VALUE"""),"")</f>
        <v/>
      </c>
      <c r="K587" t="str">
        <f>IFERROR(__xludf.DUMMYFUNCTION("""COMPUTED_VALUE"""),"")</f>
        <v/>
      </c>
      <c r="L587" s="61" t="str">
        <f>IFERROR(__xludf.DUMMYFUNCTION("""COMPUTED_VALUE"""),"")</f>
        <v/>
      </c>
      <c r="M587" s="61" t="str">
        <f>IFERROR(__xludf.DUMMYFUNCTION("""COMPUTED_VALUE"""),"")</f>
        <v/>
      </c>
      <c r="N587" t="str">
        <f>IFERROR(__xludf.DUMMYFUNCTION("""COMPUTED_VALUE"""),"")</f>
        <v/>
      </c>
      <c r="O587" t="str">
        <f>IFERROR(__xludf.DUMMYFUNCTION("""COMPUTED_VALUE"""),"")</f>
        <v/>
      </c>
      <c r="P587" t="str">
        <f>IFERROR(__xludf.DUMMYFUNCTION("""COMPUTED_VALUE"""),"")</f>
        <v/>
      </c>
      <c r="Q587" t="str">
        <f>IFERROR(__xludf.DUMMYFUNCTION("""COMPUTED_VALUE"""),"")</f>
        <v/>
      </c>
      <c r="R587" t="str">
        <f>IFERROR(__xludf.DUMMYFUNCTION("""COMPUTED_VALUE"""),"")</f>
        <v/>
      </c>
      <c r="S587" t="str">
        <f>IFERROR(__xludf.DUMMYFUNCTION("""COMPUTED_VALUE"""),"")</f>
        <v/>
      </c>
      <c r="T587" t="str">
        <f>IFERROR(__xludf.DUMMYFUNCTION("""COMPUTED_VALUE"""),"")</f>
        <v/>
      </c>
      <c r="U587" t="str">
        <f>IFERROR(__xludf.DUMMYFUNCTION("""COMPUTED_VALUE"""),"")</f>
        <v/>
      </c>
      <c r="V587" t="str">
        <f>IFERROR(__xludf.DUMMYFUNCTION("""COMPUTED_VALUE"""),"")</f>
        <v/>
      </c>
      <c r="W587" t="str">
        <f>IFERROR(__xludf.DUMMYFUNCTION("""COMPUTED_VALUE"""),"")</f>
        <v/>
      </c>
      <c r="X587" t="str">
        <f>IFERROR(__xludf.DUMMYFUNCTION("""COMPUTED_VALUE"""),"")</f>
        <v/>
      </c>
      <c r="Y587" t="str">
        <f>IFERROR(__xludf.DUMMYFUNCTION("""COMPUTED_VALUE"""),"")</f>
        <v/>
      </c>
      <c r="Z587" t="str">
        <f>IFERROR(__xludf.DUMMYFUNCTION("""COMPUTED_VALUE"""),"")</f>
        <v/>
      </c>
      <c r="AA587" t="str">
        <f>IFERROR(__xludf.DUMMYFUNCTION("""COMPUTED_VALUE"""),"")</f>
        <v/>
      </c>
      <c r="AB587" t="str">
        <f>IFERROR(__xludf.DUMMYFUNCTION("""COMPUTED_VALUE"""),"")</f>
        <v/>
      </c>
      <c r="AC587" t="str">
        <f>IFERROR(__xludf.DUMMYFUNCTION("""COMPUTED_VALUE"""),"")</f>
        <v/>
      </c>
      <c r="AD587" t="str">
        <f>IFERROR(__xludf.DUMMYFUNCTION("""COMPUTED_VALUE"""),"")</f>
        <v/>
      </c>
      <c r="AE587" t="str">
        <f>IFERROR(__xludf.DUMMYFUNCTION("""COMPUTED_VALUE"""),"")</f>
        <v/>
      </c>
      <c r="AF587" t="str">
        <f>IFERROR(__xludf.DUMMYFUNCTION("""COMPUTED_VALUE"""),"")</f>
        <v/>
      </c>
      <c r="AG587" t="str">
        <f>IFERROR(__xludf.DUMMYFUNCTION("""COMPUTED_VALUE"""),"")</f>
        <v/>
      </c>
    </row>
    <row r="588">
      <c r="A588" t="str">
        <f>IFERROR(__xludf.DUMMYFUNCTION("""COMPUTED_VALUE"""),"")</f>
        <v/>
      </c>
      <c r="B588" t="str">
        <f>IFERROR(__xludf.DUMMYFUNCTION("""COMPUTED_VALUE"""),"")</f>
        <v/>
      </c>
      <c r="C588" t="str">
        <f>IFERROR(__xludf.DUMMYFUNCTION("""COMPUTED_VALUE"""),"")</f>
        <v/>
      </c>
      <c r="D588" t="str">
        <f>IFERROR(__xludf.DUMMYFUNCTION("""COMPUTED_VALUE"""),"")</f>
        <v/>
      </c>
      <c r="E588" t="str">
        <f>IFERROR(__xludf.DUMMYFUNCTION("""COMPUTED_VALUE"""),"")</f>
        <v/>
      </c>
      <c r="F588" t="str">
        <f>IFERROR(__xludf.DUMMYFUNCTION("""COMPUTED_VALUE"""),"")</f>
        <v/>
      </c>
      <c r="G588" t="str">
        <f>IFERROR(__xludf.DUMMYFUNCTION("""COMPUTED_VALUE"""),"")</f>
        <v/>
      </c>
      <c r="H588" t="str">
        <f>IFERROR(__xludf.DUMMYFUNCTION("""COMPUTED_VALUE"""),"")</f>
        <v/>
      </c>
      <c r="I588" t="str">
        <f>IFERROR(__xludf.DUMMYFUNCTION("""COMPUTED_VALUE"""),"")</f>
        <v/>
      </c>
      <c r="J588" t="str">
        <f>IFERROR(__xludf.DUMMYFUNCTION("""COMPUTED_VALUE"""),"")</f>
        <v/>
      </c>
      <c r="K588" t="str">
        <f>IFERROR(__xludf.DUMMYFUNCTION("""COMPUTED_VALUE"""),"")</f>
        <v/>
      </c>
      <c r="L588" s="61" t="str">
        <f>IFERROR(__xludf.DUMMYFUNCTION("""COMPUTED_VALUE"""),"")</f>
        <v/>
      </c>
      <c r="M588" s="61" t="str">
        <f>IFERROR(__xludf.DUMMYFUNCTION("""COMPUTED_VALUE"""),"")</f>
        <v/>
      </c>
      <c r="N588" t="str">
        <f>IFERROR(__xludf.DUMMYFUNCTION("""COMPUTED_VALUE"""),"")</f>
        <v/>
      </c>
      <c r="O588" t="str">
        <f>IFERROR(__xludf.DUMMYFUNCTION("""COMPUTED_VALUE"""),"")</f>
        <v/>
      </c>
      <c r="P588" t="str">
        <f>IFERROR(__xludf.DUMMYFUNCTION("""COMPUTED_VALUE"""),"")</f>
        <v/>
      </c>
      <c r="Q588" t="str">
        <f>IFERROR(__xludf.DUMMYFUNCTION("""COMPUTED_VALUE"""),"")</f>
        <v/>
      </c>
      <c r="R588" t="str">
        <f>IFERROR(__xludf.DUMMYFUNCTION("""COMPUTED_VALUE"""),"")</f>
        <v/>
      </c>
      <c r="S588" t="str">
        <f>IFERROR(__xludf.DUMMYFUNCTION("""COMPUTED_VALUE"""),"")</f>
        <v/>
      </c>
      <c r="T588" t="str">
        <f>IFERROR(__xludf.DUMMYFUNCTION("""COMPUTED_VALUE"""),"")</f>
        <v/>
      </c>
      <c r="U588" t="str">
        <f>IFERROR(__xludf.DUMMYFUNCTION("""COMPUTED_VALUE"""),"")</f>
        <v/>
      </c>
      <c r="V588" t="str">
        <f>IFERROR(__xludf.DUMMYFUNCTION("""COMPUTED_VALUE"""),"")</f>
        <v/>
      </c>
      <c r="W588" t="str">
        <f>IFERROR(__xludf.DUMMYFUNCTION("""COMPUTED_VALUE"""),"")</f>
        <v/>
      </c>
      <c r="X588" t="str">
        <f>IFERROR(__xludf.DUMMYFUNCTION("""COMPUTED_VALUE"""),"")</f>
        <v/>
      </c>
      <c r="Y588" t="str">
        <f>IFERROR(__xludf.DUMMYFUNCTION("""COMPUTED_VALUE"""),"")</f>
        <v/>
      </c>
      <c r="Z588" t="str">
        <f>IFERROR(__xludf.DUMMYFUNCTION("""COMPUTED_VALUE"""),"")</f>
        <v/>
      </c>
      <c r="AA588" t="str">
        <f>IFERROR(__xludf.DUMMYFUNCTION("""COMPUTED_VALUE"""),"")</f>
        <v/>
      </c>
      <c r="AB588" t="str">
        <f>IFERROR(__xludf.DUMMYFUNCTION("""COMPUTED_VALUE"""),"")</f>
        <v/>
      </c>
      <c r="AC588" t="str">
        <f>IFERROR(__xludf.DUMMYFUNCTION("""COMPUTED_VALUE"""),"")</f>
        <v/>
      </c>
      <c r="AD588" t="str">
        <f>IFERROR(__xludf.DUMMYFUNCTION("""COMPUTED_VALUE"""),"")</f>
        <v/>
      </c>
      <c r="AE588" t="str">
        <f>IFERROR(__xludf.DUMMYFUNCTION("""COMPUTED_VALUE"""),"")</f>
        <v/>
      </c>
      <c r="AF588" t="str">
        <f>IFERROR(__xludf.DUMMYFUNCTION("""COMPUTED_VALUE"""),"")</f>
        <v/>
      </c>
      <c r="AG588" t="str">
        <f>IFERROR(__xludf.DUMMYFUNCTION("""COMPUTED_VALUE"""),"")</f>
        <v/>
      </c>
    </row>
    <row r="589">
      <c r="A589" t="str">
        <f>IFERROR(__xludf.DUMMYFUNCTION("""COMPUTED_VALUE"""),"")</f>
        <v/>
      </c>
      <c r="B589" t="str">
        <f>IFERROR(__xludf.DUMMYFUNCTION("""COMPUTED_VALUE"""),"")</f>
        <v/>
      </c>
      <c r="C589" t="str">
        <f>IFERROR(__xludf.DUMMYFUNCTION("""COMPUTED_VALUE"""),"")</f>
        <v/>
      </c>
      <c r="D589" t="str">
        <f>IFERROR(__xludf.DUMMYFUNCTION("""COMPUTED_VALUE"""),"")</f>
        <v/>
      </c>
      <c r="E589" t="str">
        <f>IFERROR(__xludf.DUMMYFUNCTION("""COMPUTED_VALUE"""),"")</f>
        <v/>
      </c>
      <c r="F589" t="str">
        <f>IFERROR(__xludf.DUMMYFUNCTION("""COMPUTED_VALUE"""),"")</f>
        <v/>
      </c>
      <c r="G589" t="str">
        <f>IFERROR(__xludf.DUMMYFUNCTION("""COMPUTED_VALUE"""),"")</f>
        <v/>
      </c>
      <c r="H589" t="str">
        <f>IFERROR(__xludf.DUMMYFUNCTION("""COMPUTED_VALUE"""),"")</f>
        <v/>
      </c>
      <c r="I589" t="str">
        <f>IFERROR(__xludf.DUMMYFUNCTION("""COMPUTED_VALUE"""),"")</f>
        <v/>
      </c>
      <c r="J589" t="str">
        <f>IFERROR(__xludf.DUMMYFUNCTION("""COMPUTED_VALUE"""),"")</f>
        <v/>
      </c>
      <c r="K589" t="str">
        <f>IFERROR(__xludf.DUMMYFUNCTION("""COMPUTED_VALUE"""),"")</f>
        <v/>
      </c>
      <c r="L589" s="61" t="str">
        <f>IFERROR(__xludf.DUMMYFUNCTION("""COMPUTED_VALUE"""),"")</f>
        <v/>
      </c>
      <c r="M589" s="61" t="str">
        <f>IFERROR(__xludf.DUMMYFUNCTION("""COMPUTED_VALUE"""),"")</f>
        <v/>
      </c>
      <c r="N589" t="str">
        <f>IFERROR(__xludf.DUMMYFUNCTION("""COMPUTED_VALUE"""),"")</f>
        <v/>
      </c>
      <c r="O589" t="str">
        <f>IFERROR(__xludf.DUMMYFUNCTION("""COMPUTED_VALUE"""),"")</f>
        <v/>
      </c>
      <c r="P589" t="str">
        <f>IFERROR(__xludf.DUMMYFUNCTION("""COMPUTED_VALUE"""),"")</f>
        <v/>
      </c>
      <c r="Q589" t="str">
        <f>IFERROR(__xludf.DUMMYFUNCTION("""COMPUTED_VALUE"""),"")</f>
        <v/>
      </c>
      <c r="R589" t="str">
        <f>IFERROR(__xludf.DUMMYFUNCTION("""COMPUTED_VALUE"""),"")</f>
        <v/>
      </c>
      <c r="S589" t="str">
        <f>IFERROR(__xludf.DUMMYFUNCTION("""COMPUTED_VALUE"""),"")</f>
        <v/>
      </c>
      <c r="T589" t="str">
        <f>IFERROR(__xludf.DUMMYFUNCTION("""COMPUTED_VALUE"""),"")</f>
        <v/>
      </c>
      <c r="U589" t="str">
        <f>IFERROR(__xludf.DUMMYFUNCTION("""COMPUTED_VALUE"""),"")</f>
        <v/>
      </c>
      <c r="V589" t="str">
        <f>IFERROR(__xludf.DUMMYFUNCTION("""COMPUTED_VALUE"""),"")</f>
        <v/>
      </c>
      <c r="W589" t="str">
        <f>IFERROR(__xludf.DUMMYFUNCTION("""COMPUTED_VALUE"""),"")</f>
        <v/>
      </c>
      <c r="X589" t="str">
        <f>IFERROR(__xludf.DUMMYFUNCTION("""COMPUTED_VALUE"""),"")</f>
        <v/>
      </c>
      <c r="Y589" t="str">
        <f>IFERROR(__xludf.DUMMYFUNCTION("""COMPUTED_VALUE"""),"")</f>
        <v/>
      </c>
      <c r="Z589" t="str">
        <f>IFERROR(__xludf.DUMMYFUNCTION("""COMPUTED_VALUE"""),"")</f>
        <v/>
      </c>
      <c r="AA589" t="str">
        <f>IFERROR(__xludf.DUMMYFUNCTION("""COMPUTED_VALUE"""),"")</f>
        <v/>
      </c>
      <c r="AB589" t="str">
        <f>IFERROR(__xludf.DUMMYFUNCTION("""COMPUTED_VALUE"""),"")</f>
        <v/>
      </c>
      <c r="AC589" t="str">
        <f>IFERROR(__xludf.DUMMYFUNCTION("""COMPUTED_VALUE"""),"")</f>
        <v/>
      </c>
      <c r="AD589" t="str">
        <f>IFERROR(__xludf.DUMMYFUNCTION("""COMPUTED_VALUE"""),"")</f>
        <v/>
      </c>
      <c r="AE589" t="str">
        <f>IFERROR(__xludf.DUMMYFUNCTION("""COMPUTED_VALUE"""),"")</f>
        <v/>
      </c>
      <c r="AF589" t="str">
        <f>IFERROR(__xludf.DUMMYFUNCTION("""COMPUTED_VALUE"""),"")</f>
        <v/>
      </c>
      <c r="AG589" t="str">
        <f>IFERROR(__xludf.DUMMYFUNCTION("""COMPUTED_VALUE"""),"")</f>
        <v/>
      </c>
    </row>
    <row r="590">
      <c r="A590" t="str">
        <f>IFERROR(__xludf.DUMMYFUNCTION("""COMPUTED_VALUE"""),"")</f>
        <v/>
      </c>
      <c r="B590" t="str">
        <f>IFERROR(__xludf.DUMMYFUNCTION("""COMPUTED_VALUE"""),"")</f>
        <v/>
      </c>
      <c r="C590" t="str">
        <f>IFERROR(__xludf.DUMMYFUNCTION("""COMPUTED_VALUE"""),"")</f>
        <v/>
      </c>
      <c r="D590" t="str">
        <f>IFERROR(__xludf.DUMMYFUNCTION("""COMPUTED_VALUE"""),"")</f>
        <v/>
      </c>
      <c r="E590" t="str">
        <f>IFERROR(__xludf.DUMMYFUNCTION("""COMPUTED_VALUE"""),"")</f>
        <v/>
      </c>
      <c r="F590" t="str">
        <f>IFERROR(__xludf.DUMMYFUNCTION("""COMPUTED_VALUE"""),"")</f>
        <v/>
      </c>
      <c r="G590" t="str">
        <f>IFERROR(__xludf.DUMMYFUNCTION("""COMPUTED_VALUE"""),"")</f>
        <v/>
      </c>
      <c r="H590" t="str">
        <f>IFERROR(__xludf.DUMMYFUNCTION("""COMPUTED_VALUE"""),"")</f>
        <v/>
      </c>
      <c r="I590" t="str">
        <f>IFERROR(__xludf.DUMMYFUNCTION("""COMPUTED_VALUE"""),"")</f>
        <v/>
      </c>
      <c r="J590" t="str">
        <f>IFERROR(__xludf.DUMMYFUNCTION("""COMPUTED_VALUE"""),"")</f>
        <v/>
      </c>
      <c r="K590" t="str">
        <f>IFERROR(__xludf.DUMMYFUNCTION("""COMPUTED_VALUE"""),"")</f>
        <v/>
      </c>
      <c r="L590" s="61" t="str">
        <f>IFERROR(__xludf.DUMMYFUNCTION("""COMPUTED_VALUE"""),"")</f>
        <v/>
      </c>
      <c r="M590" s="61" t="str">
        <f>IFERROR(__xludf.DUMMYFUNCTION("""COMPUTED_VALUE"""),"")</f>
        <v/>
      </c>
      <c r="N590" t="str">
        <f>IFERROR(__xludf.DUMMYFUNCTION("""COMPUTED_VALUE"""),"")</f>
        <v/>
      </c>
      <c r="O590" t="str">
        <f>IFERROR(__xludf.DUMMYFUNCTION("""COMPUTED_VALUE"""),"")</f>
        <v/>
      </c>
      <c r="P590" t="str">
        <f>IFERROR(__xludf.DUMMYFUNCTION("""COMPUTED_VALUE"""),"")</f>
        <v/>
      </c>
      <c r="Q590" t="str">
        <f>IFERROR(__xludf.DUMMYFUNCTION("""COMPUTED_VALUE"""),"")</f>
        <v/>
      </c>
      <c r="R590" t="str">
        <f>IFERROR(__xludf.DUMMYFUNCTION("""COMPUTED_VALUE"""),"")</f>
        <v/>
      </c>
      <c r="S590" t="str">
        <f>IFERROR(__xludf.DUMMYFUNCTION("""COMPUTED_VALUE"""),"")</f>
        <v/>
      </c>
      <c r="T590" t="str">
        <f>IFERROR(__xludf.DUMMYFUNCTION("""COMPUTED_VALUE"""),"")</f>
        <v/>
      </c>
      <c r="U590" t="str">
        <f>IFERROR(__xludf.DUMMYFUNCTION("""COMPUTED_VALUE"""),"")</f>
        <v/>
      </c>
      <c r="V590" t="str">
        <f>IFERROR(__xludf.DUMMYFUNCTION("""COMPUTED_VALUE"""),"")</f>
        <v/>
      </c>
      <c r="W590" t="str">
        <f>IFERROR(__xludf.DUMMYFUNCTION("""COMPUTED_VALUE"""),"")</f>
        <v/>
      </c>
      <c r="X590" t="str">
        <f>IFERROR(__xludf.DUMMYFUNCTION("""COMPUTED_VALUE"""),"")</f>
        <v/>
      </c>
      <c r="Y590" t="str">
        <f>IFERROR(__xludf.DUMMYFUNCTION("""COMPUTED_VALUE"""),"")</f>
        <v/>
      </c>
      <c r="Z590" t="str">
        <f>IFERROR(__xludf.DUMMYFUNCTION("""COMPUTED_VALUE"""),"")</f>
        <v/>
      </c>
      <c r="AA590" t="str">
        <f>IFERROR(__xludf.DUMMYFUNCTION("""COMPUTED_VALUE"""),"")</f>
        <v/>
      </c>
      <c r="AB590" t="str">
        <f>IFERROR(__xludf.DUMMYFUNCTION("""COMPUTED_VALUE"""),"")</f>
        <v/>
      </c>
      <c r="AC590" t="str">
        <f>IFERROR(__xludf.DUMMYFUNCTION("""COMPUTED_VALUE"""),"")</f>
        <v/>
      </c>
      <c r="AD590" t="str">
        <f>IFERROR(__xludf.DUMMYFUNCTION("""COMPUTED_VALUE"""),"")</f>
        <v/>
      </c>
      <c r="AE590" t="str">
        <f>IFERROR(__xludf.DUMMYFUNCTION("""COMPUTED_VALUE"""),"")</f>
        <v/>
      </c>
      <c r="AF590" t="str">
        <f>IFERROR(__xludf.DUMMYFUNCTION("""COMPUTED_VALUE"""),"")</f>
        <v/>
      </c>
      <c r="AG590" t="str">
        <f>IFERROR(__xludf.DUMMYFUNCTION("""COMPUTED_VALUE"""),"")</f>
        <v/>
      </c>
    </row>
    <row r="591">
      <c r="A591" t="str">
        <f>IFERROR(__xludf.DUMMYFUNCTION("""COMPUTED_VALUE"""),"")</f>
        <v/>
      </c>
      <c r="B591" t="str">
        <f>IFERROR(__xludf.DUMMYFUNCTION("""COMPUTED_VALUE"""),"")</f>
        <v/>
      </c>
      <c r="C591" t="str">
        <f>IFERROR(__xludf.DUMMYFUNCTION("""COMPUTED_VALUE"""),"")</f>
        <v/>
      </c>
      <c r="D591" t="str">
        <f>IFERROR(__xludf.DUMMYFUNCTION("""COMPUTED_VALUE"""),"")</f>
        <v/>
      </c>
      <c r="E591" t="str">
        <f>IFERROR(__xludf.DUMMYFUNCTION("""COMPUTED_VALUE"""),"")</f>
        <v/>
      </c>
      <c r="F591" t="str">
        <f>IFERROR(__xludf.DUMMYFUNCTION("""COMPUTED_VALUE"""),"")</f>
        <v/>
      </c>
      <c r="G591" t="str">
        <f>IFERROR(__xludf.DUMMYFUNCTION("""COMPUTED_VALUE"""),"")</f>
        <v/>
      </c>
      <c r="H591" t="str">
        <f>IFERROR(__xludf.DUMMYFUNCTION("""COMPUTED_VALUE"""),"")</f>
        <v/>
      </c>
      <c r="I591" t="str">
        <f>IFERROR(__xludf.DUMMYFUNCTION("""COMPUTED_VALUE"""),"")</f>
        <v/>
      </c>
      <c r="J591" t="str">
        <f>IFERROR(__xludf.DUMMYFUNCTION("""COMPUTED_VALUE"""),"")</f>
        <v/>
      </c>
      <c r="K591" t="str">
        <f>IFERROR(__xludf.DUMMYFUNCTION("""COMPUTED_VALUE"""),"")</f>
        <v/>
      </c>
      <c r="L591" s="61" t="str">
        <f>IFERROR(__xludf.DUMMYFUNCTION("""COMPUTED_VALUE"""),"")</f>
        <v/>
      </c>
      <c r="M591" s="61" t="str">
        <f>IFERROR(__xludf.DUMMYFUNCTION("""COMPUTED_VALUE"""),"")</f>
        <v/>
      </c>
      <c r="N591" t="str">
        <f>IFERROR(__xludf.DUMMYFUNCTION("""COMPUTED_VALUE"""),"")</f>
        <v/>
      </c>
      <c r="O591" t="str">
        <f>IFERROR(__xludf.DUMMYFUNCTION("""COMPUTED_VALUE"""),"")</f>
        <v/>
      </c>
      <c r="P591" t="str">
        <f>IFERROR(__xludf.DUMMYFUNCTION("""COMPUTED_VALUE"""),"")</f>
        <v/>
      </c>
      <c r="Q591" t="str">
        <f>IFERROR(__xludf.DUMMYFUNCTION("""COMPUTED_VALUE"""),"")</f>
        <v/>
      </c>
      <c r="R591" t="str">
        <f>IFERROR(__xludf.DUMMYFUNCTION("""COMPUTED_VALUE"""),"")</f>
        <v/>
      </c>
      <c r="S591" t="str">
        <f>IFERROR(__xludf.DUMMYFUNCTION("""COMPUTED_VALUE"""),"")</f>
        <v/>
      </c>
      <c r="T591" t="str">
        <f>IFERROR(__xludf.DUMMYFUNCTION("""COMPUTED_VALUE"""),"")</f>
        <v/>
      </c>
      <c r="U591" t="str">
        <f>IFERROR(__xludf.DUMMYFUNCTION("""COMPUTED_VALUE"""),"")</f>
        <v/>
      </c>
      <c r="V591" t="str">
        <f>IFERROR(__xludf.DUMMYFUNCTION("""COMPUTED_VALUE"""),"")</f>
        <v/>
      </c>
      <c r="W591" t="str">
        <f>IFERROR(__xludf.DUMMYFUNCTION("""COMPUTED_VALUE"""),"")</f>
        <v/>
      </c>
      <c r="X591" t="str">
        <f>IFERROR(__xludf.DUMMYFUNCTION("""COMPUTED_VALUE"""),"")</f>
        <v/>
      </c>
      <c r="Y591" t="str">
        <f>IFERROR(__xludf.DUMMYFUNCTION("""COMPUTED_VALUE"""),"")</f>
        <v/>
      </c>
      <c r="Z591" t="str">
        <f>IFERROR(__xludf.DUMMYFUNCTION("""COMPUTED_VALUE"""),"")</f>
        <v/>
      </c>
      <c r="AA591" t="str">
        <f>IFERROR(__xludf.DUMMYFUNCTION("""COMPUTED_VALUE"""),"")</f>
        <v/>
      </c>
      <c r="AB591" t="str">
        <f>IFERROR(__xludf.DUMMYFUNCTION("""COMPUTED_VALUE"""),"")</f>
        <v/>
      </c>
      <c r="AC591" t="str">
        <f>IFERROR(__xludf.DUMMYFUNCTION("""COMPUTED_VALUE"""),"")</f>
        <v/>
      </c>
      <c r="AD591" t="str">
        <f>IFERROR(__xludf.DUMMYFUNCTION("""COMPUTED_VALUE"""),"")</f>
        <v/>
      </c>
      <c r="AE591" t="str">
        <f>IFERROR(__xludf.DUMMYFUNCTION("""COMPUTED_VALUE"""),"")</f>
        <v/>
      </c>
      <c r="AF591" t="str">
        <f>IFERROR(__xludf.DUMMYFUNCTION("""COMPUTED_VALUE"""),"")</f>
        <v/>
      </c>
      <c r="AG591" t="str">
        <f>IFERROR(__xludf.DUMMYFUNCTION("""COMPUTED_VALUE"""),"")</f>
        <v/>
      </c>
    </row>
    <row r="592">
      <c r="A592" t="str">
        <f>IFERROR(__xludf.DUMMYFUNCTION("""COMPUTED_VALUE"""),"")</f>
        <v/>
      </c>
      <c r="B592" t="str">
        <f>IFERROR(__xludf.DUMMYFUNCTION("""COMPUTED_VALUE"""),"")</f>
        <v/>
      </c>
      <c r="C592" t="str">
        <f>IFERROR(__xludf.DUMMYFUNCTION("""COMPUTED_VALUE"""),"")</f>
        <v/>
      </c>
      <c r="D592" t="str">
        <f>IFERROR(__xludf.DUMMYFUNCTION("""COMPUTED_VALUE"""),"")</f>
        <v/>
      </c>
      <c r="E592" t="str">
        <f>IFERROR(__xludf.DUMMYFUNCTION("""COMPUTED_VALUE"""),"")</f>
        <v/>
      </c>
      <c r="F592" t="str">
        <f>IFERROR(__xludf.DUMMYFUNCTION("""COMPUTED_VALUE"""),"")</f>
        <v/>
      </c>
      <c r="G592" t="str">
        <f>IFERROR(__xludf.DUMMYFUNCTION("""COMPUTED_VALUE"""),"")</f>
        <v/>
      </c>
      <c r="H592" t="str">
        <f>IFERROR(__xludf.DUMMYFUNCTION("""COMPUTED_VALUE"""),"")</f>
        <v/>
      </c>
      <c r="I592" t="str">
        <f>IFERROR(__xludf.DUMMYFUNCTION("""COMPUTED_VALUE"""),"")</f>
        <v/>
      </c>
      <c r="J592" t="str">
        <f>IFERROR(__xludf.DUMMYFUNCTION("""COMPUTED_VALUE"""),"")</f>
        <v/>
      </c>
      <c r="K592" t="str">
        <f>IFERROR(__xludf.DUMMYFUNCTION("""COMPUTED_VALUE"""),"")</f>
        <v/>
      </c>
      <c r="L592" s="61" t="str">
        <f>IFERROR(__xludf.DUMMYFUNCTION("""COMPUTED_VALUE"""),"")</f>
        <v/>
      </c>
      <c r="M592" s="61" t="str">
        <f>IFERROR(__xludf.DUMMYFUNCTION("""COMPUTED_VALUE"""),"")</f>
        <v/>
      </c>
      <c r="N592" t="str">
        <f>IFERROR(__xludf.DUMMYFUNCTION("""COMPUTED_VALUE"""),"")</f>
        <v/>
      </c>
      <c r="O592" t="str">
        <f>IFERROR(__xludf.DUMMYFUNCTION("""COMPUTED_VALUE"""),"")</f>
        <v/>
      </c>
      <c r="P592" t="str">
        <f>IFERROR(__xludf.DUMMYFUNCTION("""COMPUTED_VALUE"""),"")</f>
        <v/>
      </c>
      <c r="Q592" t="str">
        <f>IFERROR(__xludf.DUMMYFUNCTION("""COMPUTED_VALUE"""),"")</f>
        <v/>
      </c>
      <c r="R592" t="str">
        <f>IFERROR(__xludf.DUMMYFUNCTION("""COMPUTED_VALUE"""),"")</f>
        <v/>
      </c>
      <c r="S592" t="str">
        <f>IFERROR(__xludf.DUMMYFUNCTION("""COMPUTED_VALUE"""),"")</f>
        <v/>
      </c>
      <c r="T592" t="str">
        <f>IFERROR(__xludf.DUMMYFUNCTION("""COMPUTED_VALUE"""),"")</f>
        <v/>
      </c>
      <c r="U592" t="str">
        <f>IFERROR(__xludf.DUMMYFUNCTION("""COMPUTED_VALUE"""),"")</f>
        <v/>
      </c>
      <c r="V592" t="str">
        <f>IFERROR(__xludf.DUMMYFUNCTION("""COMPUTED_VALUE"""),"")</f>
        <v/>
      </c>
      <c r="W592" t="str">
        <f>IFERROR(__xludf.DUMMYFUNCTION("""COMPUTED_VALUE"""),"")</f>
        <v/>
      </c>
      <c r="X592" t="str">
        <f>IFERROR(__xludf.DUMMYFUNCTION("""COMPUTED_VALUE"""),"")</f>
        <v/>
      </c>
      <c r="Y592" t="str">
        <f>IFERROR(__xludf.DUMMYFUNCTION("""COMPUTED_VALUE"""),"")</f>
        <v/>
      </c>
      <c r="Z592" t="str">
        <f>IFERROR(__xludf.DUMMYFUNCTION("""COMPUTED_VALUE"""),"")</f>
        <v/>
      </c>
      <c r="AA592" t="str">
        <f>IFERROR(__xludf.DUMMYFUNCTION("""COMPUTED_VALUE"""),"")</f>
        <v/>
      </c>
      <c r="AB592" t="str">
        <f>IFERROR(__xludf.DUMMYFUNCTION("""COMPUTED_VALUE"""),"")</f>
        <v/>
      </c>
      <c r="AC592" t="str">
        <f>IFERROR(__xludf.DUMMYFUNCTION("""COMPUTED_VALUE"""),"")</f>
        <v/>
      </c>
      <c r="AD592" t="str">
        <f>IFERROR(__xludf.DUMMYFUNCTION("""COMPUTED_VALUE"""),"")</f>
        <v/>
      </c>
      <c r="AE592" t="str">
        <f>IFERROR(__xludf.DUMMYFUNCTION("""COMPUTED_VALUE"""),"")</f>
        <v/>
      </c>
      <c r="AF592" t="str">
        <f>IFERROR(__xludf.DUMMYFUNCTION("""COMPUTED_VALUE"""),"")</f>
        <v/>
      </c>
      <c r="AG592" t="str">
        <f>IFERROR(__xludf.DUMMYFUNCTION("""COMPUTED_VALUE"""),"")</f>
        <v/>
      </c>
    </row>
    <row r="593">
      <c r="A593" t="str">
        <f>IFERROR(__xludf.DUMMYFUNCTION("""COMPUTED_VALUE"""),"")</f>
        <v/>
      </c>
      <c r="B593" t="str">
        <f>IFERROR(__xludf.DUMMYFUNCTION("""COMPUTED_VALUE"""),"")</f>
        <v/>
      </c>
      <c r="C593" t="str">
        <f>IFERROR(__xludf.DUMMYFUNCTION("""COMPUTED_VALUE"""),"")</f>
        <v/>
      </c>
      <c r="D593" t="str">
        <f>IFERROR(__xludf.DUMMYFUNCTION("""COMPUTED_VALUE"""),"")</f>
        <v/>
      </c>
      <c r="E593" t="str">
        <f>IFERROR(__xludf.DUMMYFUNCTION("""COMPUTED_VALUE"""),"")</f>
        <v/>
      </c>
      <c r="F593" t="str">
        <f>IFERROR(__xludf.DUMMYFUNCTION("""COMPUTED_VALUE"""),"")</f>
        <v/>
      </c>
      <c r="G593" t="str">
        <f>IFERROR(__xludf.DUMMYFUNCTION("""COMPUTED_VALUE"""),"")</f>
        <v/>
      </c>
      <c r="H593" t="str">
        <f>IFERROR(__xludf.DUMMYFUNCTION("""COMPUTED_VALUE"""),"")</f>
        <v/>
      </c>
      <c r="I593" t="str">
        <f>IFERROR(__xludf.DUMMYFUNCTION("""COMPUTED_VALUE"""),"")</f>
        <v/>
      </c>
      <c r="J593" t="str">
        <f>IFERROR(__xludf.DUMMYFUNCTION("""COMPUTED_VALUE"""),"")</f>
        <v/>
      </c>
      <c r="K593" t="str">
        <f>IFERROR(__xludf.DUMMYFUNCTION("""COMPUTED_VALUE"""),"")</f>
        <v/>
      </c>
      <c r="L593" s="61" t="str">
        <f>IFERROR(__xludf.DUMMYFUNCTION("""COMPUTED_VALUE"""),"")</f>
        <v/>
      </c>
      <c r="M593" s="61" t="str">
        <f>IFERROR(__xludf.DUMMYFUNCTION("""COMPUTED_VALUE"""),"")</f>
        <v/>
      </c>
      <c r="N593" t="str">
        <f>IFERROR(__xludf.DUMMYFUNCTION("""COMPUTED_VALUE"""),"")</f>
        <v/>
      </c>
      <c r="O593" t="str">
        <f>IFERROR(__xludf.DUMMYFUNCTION("""COMPUTED_VALUE"""),"")</f>
        <v/>
      </c>
      <c r="P593" t="str">
        <f>IFERROR(__xludf.DUMMYFUNCTION("""COMPUTED_VALUE"""),"")</f>
        <v/>
      </c>
      <c r="Q593" t="str">
        <f>IFERROR(__xludf.DUMMYFUNCTION("""COMPUTED_VALUE"""),"")</f>
        <v/>
      </c>
      <c r="R593" t="str">
        <f>IFERROR(__xludf.DUMMYFUNCTION("""COMPUTED_VALUE"""),"")</f>
        <v/>
      </c>
      <c r="S593" t="str">
        <f>IFERROR(__xludf.DUMMYFUNCTION("""COMPUTED_VALUE"""),"")</f>
        <v/>
      </c>
      <c r="T593" t="str">
        <f>IFERROR(__xludf.DUMMYFUNCTION("""COMPUTED_VALUE"""),"")</f>
        <v/>
      </c>
      <c r="U593" t="str">
        <f>IFERROR(__xludf.DUMMYFUNCTION("""COMPUTED_VALUE"""),"")</f>
        <v/>
      </c>
      <c r="V593" t="str">
        <f>IFERROR(__xludf.DUMMYFUNCTION("""COMPUTED_VALUE"""),"")</f>
        <v/>
      </c>
      <c r="W593" t="str">
        <f>IFERROR(__xludf.DUMMYFUNCTION("""COMPUTED_VALUE"""),"")</f>
        <v/>
      </c>
      <c r="X593" t="str">
        <f>IFERROR(__xludf.DUMMYFUNCTION("""COMPUTED_VALUE"""),"")</f>
        <v/>
      </c>
      <c r="Y593" t="str">
        <f>IFERROR(__xludf.DUMMYFUNCTION("""COMPUTED_VALUE"""),"")</f>
        <v/>
      </c>
      <c r="Z593" t="str">
        <f>IFERROR(__xludf.DUMMYFUNCTION("""COMPUTED_VALUE"""),"")</f>
        <v/>
      </c>
      <c r="AA593" t="str">
        <f>IFERROR(__xludf.DUMMYFUNCTION("""COMPUTED_VALUE"""),"")</f>
        <v/>
      </c>
      <c r="AB593" t="str">
        <f>IFERROR(__xludf.DUMMYFUNCTION("""COMPUTED_VALUE"""),"")</f>
        <v/>
      </c>
      <c r="AC593" t="str">
        <f>IFERROR(__xludf.DUMMYFUNCTION("""COMPUTED_VALUE"""),"")</f>
        <v/>
      </c>
      <c r="AD593" t="str">
        <f>IFERROR(__xludf.DUMMYFUNCTION("""COMPUTED_VALUE"""),"")</f>
        <v/>
      </c>
      <c r="AE593" t="str">
        <f>IFERROR(__xludf.DUMMYFUNCTION("""COMPUTED_VALUE"""),"")</f>
        <v/>
      </c>
      <c r="AF593" t="str">
        <f>IFERROR(__xludf.DUMMYFUNCTION("""COMPUTED_VALUE"""),"")</f>
        <v/>
      </c>
      <c r="AG593" t="str">
        <f>IFERROR(__xludf.DUMMYFUNCTION("""COMPUTED_VALUE"""),"")</f>
        <v/>
      </c>
    </row>
    <row r="594">
      <c r="A594" t="str">
        <f>IFERROR(__xludf.DUMMYFUNCTION("""COMPUTED_VALUE"""),"")</f>
        <v/>
      </c>
      <c r="B594" t="str">
        <f>IFERROR(__xludf.DUMMYFUNCTION("""COMPUTED_VALUE"""),"")</f>
        <v/>
      </c>
      <c r="C594" t="str">
        <f>IFERROR(__xludf.DUMMYFUNCTION("""COMPUTED_VALUE"""),"")</f>
        <v/>
      </c>
      <c r="D594" t="str">
        <f>IFERROR(__xludf.DUMMYFUNCTION("""COMPUTED_VALUE"""),"")</f>
        <v/>
      </c>
      <c r="E594" t="str">
        <f>IFERROR(__xludf.DUMMYFUNCTION("""COMPUTED_VALUE"""),"")</f>
        <v/>
      </c>
      <c r="F594" t="str">
        <f>IFERROR(__xludf.DUMMYFUNCTION("""COMPUTED_VALUE"""),"")</f>
        <v/>
      </c>
      <c r="G594" t="str">
        <f>IFERROR(__xludf.DUMMYFUNCTION("""COMPUTED_VALUE"""),"")</f>
        <v/>
      </c>
      <c r="H594" t="str">
        <f>IFERROR(__xludf.DUMMYFUNCTION("""COMPUTED_VALUE"""),"")</f>
        <v/>
      </c>
      <c r="I594" t="str">
        <f>IFERROR(__xludf.DUMMYFUNCTION("""COMPUTED_VALUE"""),"")</f>
        <v/>
      </c>
      <c r="J594" t="str">
        <f>IFERROR(__xludf.DUMMYFUNCTION("""COMPUTED_VALUE"""),"")</f>
        <v/>
      </c>
      <c r="K594" t="str">
        <f>IFERROR(__xludf.DUMMYFUNCTION("""COMPUTED_VALUE"""),"")</f>
        <v/>
      </c>
      <c r="L594" s="61" t="str">
        <f>IFERROR(__xludf.DUMMYFUNCTION("""COMPUTED_VALUE"""),"")</f>
        <v/>
      </c>
      <c r="M594" s="61" t="str">
        <f>IFERROR(__xludf.DUMMYFUNCTION("""COMPUTED_VALUE"""),"")</f>
        <v/>
      </c>
      <c r="N594" t="str">
        <f>IFERROR(__xludf.DUMMYFUNCTION("""COMPUTED_VALUE"""),"")</f>
        <v/>
      </c>
      <c r="O594" t="str">
        <f>IFERROR(__xludf.DUMMYFUNCTION("""COMPUTED_VALUE"""),"")</f>
        <v/>
      </c>
      <c r="P594" t="str">
        <f>IFERROR(__xludf.DUMMYFUNCTION("""COMPUTED_VALUE"""),"")</f>
        <v/>
      </c>
      <c r="Q594" t="str">
        <f>IFERROR(__xludf.DUMMYFUNCTION("""COMPUTED_VALUE"""),"")</f>
        <v/>
      </c>
      <c r="R594" t="str">
        <f>IFERROR(__xludf.DUMMYFUNCTION("""COMPUTED_VALUE"""),"")</f>
        <v/>
      </c>
      <c r="S594" t="str">
        <f>IFERROR(__xludf.DUMMYFUNCTION("""COMPUTED_VALUE"""),"")</f>
        <v/>
      </c>
      <c r="T594" t="str">
        <f>IFERROR(__xludf.DUMMYFUNCTION("""COMPUTED_VALUE"""),"")</f>
        <v/>
      </c>
      <c r="U594" t="str">
        <f>IFERROR(__xludf.DUMMYFUNCTION("""COMPUTED_VALUE"""),"")</f>
        <v/>
      </c>
      <c r="V594" t="str">
        <f>IFERROR(__xludf.DUMMYFUNCTION("""COMPUTED_VALUE"""),"")</f>
        <v/>
      </c>
      <c r="W594" t="str">
        <f>IFERROR(__xludf.DUMMYFUNCTION("""COMPUTED_VALUE"""),"")</f>
        <v/>
      </c>
      <c r="X594" t="str">
        <f>IFERROR(__xludf.DUMMYFUNCTION("""COMPUTED_VALUE"""),"")</f>
        <v/>
      </c>
      <c r="Y594" t="str">
        <f>IFERROR(__xludf.DUMMYFUNCTION("""COMPUTED_VALUE"""),"")</f>
        <v/>
      </c>
      <c r="Z594" t="str">
        <f>IFERROR(__xludf.DUMMYFUNCTION("""COMPUTED_VALUE"""),"")</f>
        <v/>
      </c>
      <c r="AA594" t="str">
        <f>IFERROR(__xludf.DUMMYFUNCTION("""COMPUTED_VALUE"""),"")</f>
        <v/>
      </c>
      <c r="AB594" t="str">
        <f>IFERROR(__xludf.DUMMYFUNCTION("""COMPUTED_VALUE"""),"")</f>
        <v/>
      </c>
      <c r="AC594" t="str">
        <f>IFERROR(__xludf.DUMMYFUNCTION("""COMPUTED_VALUE"""),"")</f>
        <v/>
      </c>
      <c r="AD594" t="str">
        <f>IFERROR(__xludf.DUMMYFUNCTION("""COMPUTED_VALUE"""),"")</f>
        <v/>
      </c>
      <c r="AE594" t="str">
        <f>IFERROR(__xludf.DUMMYFUNCTION("""COMPUTED_VALUE"""),"")</f>
        <v/>
      </c>
      <c r="AF594" t="str">
        <f>IFERROR(__xludf.DUMMYFUNCTION("""COMPUTED_VALUE"""),"")</f>
        <v/>
      </c>
      <c r="AG594" t="str">
        <f>IFERROR(__xludf.DUMMYFUNCTION("""COMPUTED_VALUE"""),"")</f>
        <v/>
      </c>
    </row>
    <row r="595">
      <c r="A595" t="str">
        <f>IFERROR(__xludf.DUMMYFUNCTION("""COMPUTED_VALUE"""),"")</f>
        <v/>
      </c>
      <c r="B595" t="str">
        <f>IFERROR(__xludf.DUMMYFUNCTION("""COMPUTED_VALUE"""),"")</f>
        <v/>
      </c>
      <c r="C595" t="str">
        <f>IFERROR(__xludf.DUMMYFUNCTION("""COMPUTED_VALUE"""),"")</f>
        <v/>
      </c>
      <c r="D595" t="str">
        <f>IFERROR(__xludf.DUMMYFUNCTION("""COMPUTED_VALUE"""),"")</f>
        <v/>
      </c>
      <c r="E595" t="str">
        <f>IFERROR(__xludf.DUMMYFUNCTION("""COMPUTED_VALUE"""),"")</f>
        <v/>
      </c>
      <c r="F595" t="str">
        <f>IFERROR(__xludf.DUMMYFUNCTION("""COMPUTED_VALUE"""),"")</f>
        <v/>
      </c>
      <c r="G595" t="str">
        <f>IFERROR(__xludf.DUMMYFUNCTION("""COMPUTED_VALUE"""),"")</f>
        <v/>
      </c>
      <c r="H595" t="str">
        <f>IFERROR(__xludf.DUMMYFUNCTION("""COMPUTED_VALUE"""),"")</f>
        <v/>
      </c>
      <c r="I595" t="str">
        <f>IFERROR(__xludf.DUMMYFUNCTION("""COMPUTED_VALUE"""),"")</f>
        <v/>
      </c>
      <c r="J595" t="str">
        <f>IFERROR(__xludf.DUMMYFUNCTION("""COMPUTED_VALUE"""),"")</f>
        <v/>
      </c>
      <c r="K595" t="str">
        <f>IFERROR(__xludf.DUMMYFUNCTION("""COMPUTED_VALUE"""),"")</f>
        <v/>
      </c>
      <c r="L595" s="61" t="str">
        <f>IFERROR(__xludf.DUMMYFUNCTION("""COMPUTED_VALUE"""),"")</f>
        <v/>
      </c>
      <c r="M595" s="61" t="str">
        <f>IFERROR(__xludf.DUMMYFUNCTION("""COMPUTED_VALUE"""),"")</f>
        <v/>
      </c>
      <c r="N595" t="str">
        <f>IFERROR(__xludf.DUMMYFUNCTION("""COMPUTED_VALUE"""),"")</f>
        <v/>
      </c>
      <c r="O595" t="str">
        <f>IFERROR(__xludf.DUMMYFUNCTION("""COMPUTED_VALUE"""),"")</f>
        <v/>
      </c>
      <c r="P595" t="str">
        <f>IFERROR(__xludf.DUMMYFUNCTION("""COMPUTED_VALUE"""),"")</f>
        <v/>
      </c>
      <c r="Q595" t="str">
        <f>IFERROR(__xludf.DUMMYFUNCTION("""COMPUTED_VALUE"""),"")</f>
        <v/>
      </c>
      <c r="R595" t="str">
        <f>IFERROR(__xludf.DUMMYFUNCTION("""COMPUTED_VALUE"""),"")</f>
        <v/>
      </c>
      <c r="S595" t="str">
        <f>IFERROR(__xludf.DUMMYFUNCTION("""COMPUTED_VALUE"""),"")</f>
        <v/>
      </c>
      <c r="T595" t="str">
        <f>IFERROR(__xludf.DUMMYFUNCTION("""COMPUTED_VALUE"""),"")</f>
        <v/>
      </c>
      <c r="U595" t="str">
        <f>IFERROR(__xludf.DUMMYFUNCTION("""COMPUTED_VALUE"""),"")</f>
        <v/>
      </c>
      <c r="V595" t="str">
        <f>IFERROR(__xludf.DUMMYFUNCTION("""COMPUTED_VALUE"""),"")</f>
        <v/>
      </c>
      <c r="W595" t="str">
        <f>IFERROR(__xludf.DUMMYFUNCTION("""COMPUTED_VALUE"""),"")</f>
        <v/>
      </c>
      <c r="X595" t="str">
        <f>IFERROR(__xludf.DUMMYFUNCTION("""COMPUTED_VALUE"""),"")</f>
        <v/>
      </c>
      <c r="Y595" t="str">
        <f>IFERROR(__xludf.DUMMYFUNCTION("""COMPUTED_VALUE"""),"")</f>
        <v/>
      </c>
      <c r="Z595" t="str">
        <f>IFERROR(__xludf.DUMMYFUNCTION("""COMPUTED_VALUE"""),"")</f>
        <v/>
      </c>
      <c r="AA595" t="str">
        <f>IFERROR(__xludf.DUMMYFUNCTION("""COMPUTED_VALUE"""),"")</f>
        <v/>
      </c>
      <c r="AB595" t="str">
        <f>IFERROR(__xludf.DUMMYFUNCTION("""COMPUTED_VALUE"""),"")</f>
        <v/>
      </c>
      <c r="AC595" t="str">
        <f>IFERROR(__xludf.DUMMYFUNCTION("""COMPUTED_VALUE"""),"")</f>
        <v/>
      </c>
      <c r="AD595" t="str">
        <f>IFERROR(__xludf.DUMMYFUNCTION("""COMPUTED_VALUE"""),"")</f>
        <v/>
      </c>
      <c r="AE595" t="str">
        <f>IFERROR(__xludf.DUMMYFUNCTION("""COMPUTED_VALUE"""),"")</f>
        <v/>
      </c>
      <c r="AF595" t="str">
        <f>IFERROR(__xludf.DUMMYFUNCTION("""COMPUTED_VALUE"""),"")</f>
        <v/>
      </c>
      <c r="AG595" t="str">
        <f>IFERROR(__xludf.DUMMYFUNCTION("""COMPUTED_VALUE"""),"")</f>
        <v/>
      </c>
    </row>
    <row r="596">
      <c r="A596" t="str">
        <f>IFERROR(__xludf.DUMMYFUNCTION("""COMPUTED_VALUE"""),"")</f>
        <v/>
      </c>
      <c r="B596" t="str">
        <f>IFERROR(__xludf.DUMMYFUNCTION("""COMPUTED_VALUE"""),"")</f>
        <v/>
      </c>
      <c r="C596" t="str">
        <f>IFERROR(__xludf.DUMMYFUNCTION("""COMPUTED_VALUE"""),"")</f>
        <v/>
      </c>
      <c r="D596" t="str">
        <f>IFERROR(__xludf.DUMMYFUNCTION("""COMPUTED_VALUE"""),"")</f>
        <v/>
      </c>
      <c r="E596" t="str">
        <f>IFERROR(__xludf.DUMMYFUNCTION("""COMPUTED_VALUE"""),"")</f>
        <v/>
      </c>
      <c r="F596" t="str">
        <f>IFERROR(__xludf.DUMMYFUNCTION("""COMPUTED_VALUE"""),"")</f>
        <v/>
      </c>
      <c r="G596" t="str">
        <f>IFERROR(__xludf.DUMMYFUNCTION("""COMPUTED_VALUE"""),"")</f>
        <v/>
      </c>
      <c r="H596" t="str">
        <f>IFERROR(__xludf.DUMMYFUNCTION("""COMPUTED_VALUE"""),"")</f>
        <v/>
      </c>
      <c r="I596" t="str">
        <f>IFERROR(__xludf.DUMMYFUNCTION("""COMPUTED_VALUE"""),"")</f>
        <v/>
      </c>
      <c r="J596" t="str">
        <f>IFERROR(__xludf.DUMMYFUNCTION("""COMPUTED_VALUE"""),"")</f>
        <v/>
      </c>
      <c r="K596" t="str">
        <f>IFERROR(__xludf.DUMMYFUNCTION("""COMPUTED_VALUE"""),"")</f>
        <v/>
      </c>
      <c r="L596" s="61" t="str">
        <f>IFERROR(__xludf.DUMMYFUNCTION("""COMPUTED_VALUE"""),"")</f>
        <v/>
      </c>
      <c r="M596" s="61" t="str">
        <f>IFERROR(__xludf.DUMMYFUNCTION("""COMPUTED_VALUE"""),"")</f>
        <v/>
      </c>
      <c r="N596" t="str">
        <f>IFERROR(__xludf.DUMMYFUNCTION("""COMPUTED_VALUE"""),"")</f>
        <v/>
      </c>
      <c r="O596" t="str">
        <f>IFERROR(__xludf.DUMMYFUNCTION("""COMPUTED_VALUE"""),"")</f>
        <v/>
      </c>
      <c r="P596" t="str">
        <f>IFERROR(__xludf.DUMMYFUNCTION("""COMPUTED_VALUE"""),"")</f>
        <v/>
      </c>
      <c r="Q596" t="str">
        <f>IFERROR(__xludf.DUMMYFUNCTION("""COMPUTED_VALUE"""),"")</f>
        <v/>
      </c>
      <c r="R596" t="str">
        <f>IFERROR(__xludf.DUMMYFUNCTION("""COMPUTED_VALUE"""),"")</f>
        <v/>
      </c>
      <c r="S596" t="str">
        <f>IFERROR(__xludf.DUMMYFUNCTION("""COMPUTED_VALUE"""),"")</f>
        <v/>
      </c>
      <c r="T596" t="str">
        <f>IFERROR(__xludf.DUMMYFUNCTION("""COMPUTED_VALUE"""),"")</f>
        <v/>
      </c>
      <c r="U596" t="str">
        <f>IFERROR(__xludf.DUMMYFUNCTION("""COMPUTED_VALUE"""),"")</f>
        <v/>
      </c>
      <c r="V596" t="str">
        <f>IFERROR(__xludf.DUMMYFUNCTION("""COMPUTED_VALUE"""),"")</f>
        <v/>
      </c>
      <c r="W596" t="str">
        <f>IFERROR(__xludf.DUMMYFUNCTION("""COMPUTED_VALUE"""),"")</f>
        <v/>
      </c>
      <c r="X596" t="str">
        <f>IFERROR(__xludf.DUMMYFUNCTION("""COMPUTED_VALUE"""),"")</f>
        <v/>
      </c>
      <c r="Y596" t="str">
        <f>IFERROR(__xludf.DUMMYFUNCTION("""COMPUTED_VALUE"""),"")</f>
        <v/>
      </c>
      <c r="Z596" t="str">
        <f>IFERROR(__xludf.DUMMYFUNCTION("""COMPUTED_VALUE"""),"")</f>
        <v/>
      </c>
      <c r="AA596" t="str">
        <f>IFERROR(__xludf.DUMMYFUNCTION("""COMPUTED_VALUE"""),"")</f>
        <v/>
      </c>
      <c r="AB596" t="str">
        <f>IFERROR(__xludf.DUMMYFUNCTION("""COMPUTED_VALUE"""),"")</f>
        <v/>
      </c>
      <c r="AC596" t="str">
        <f>IFERROR(__xludf.DUMMYFUNCTION("""COMPUTED_VALUE"""),"")</f>
        <v/>
      </c>
      <c r="AD596" t="str">
        <f>IFERROR(__xludf.DUMMYFUNCTION("""COMPUTED_VALUE"""),"")</f>
        <v/>
      </c>
      <c r="AE596" t="str">
        <f>IFERROR(__xludf.DUMMYFUNCTION("""COMPUTED_VALUE"""),"")</f>
        <v/>
      </c>
      <c r="AF596" t="str">
        <f>IFERROR(__xludf.DUMMYFUNCTION("""COMPUTED_VALUE"""),"")</f>
        <v/>
      </c>
      <c r="AG596" t="str">
        <f>IFERROR(__xludf.DUMMYFUNCTION("""COMPUTED_VALUE"""),"")</f>
        <v/>
      </c>
    </row>
    <row r="597">
      <c r="A597" t="str">
        <f>IFERROR(__xludf.DUMMYFUNCTION("""COMPUTED_VALUE"""),"")</f>
        <v/>
      </c>
      <c r="B597" t="str">
        <f>IFERROR(__xludf.DUMMYFUNCTION("""COMPUTED_VALUE"""),"")</f>
        <v/>
      </c>
      <c r="C597" t="str">
        <f>IFERROR(__xludf.DUMMYFUNCTION("""COMPUTED_VALUE"""),"")</f>
        <v/>
      </c>
      <c r="D597" t="str">
        <f>IFERROR(__xludf.DUMMYFUNCTION("""COMPUTED_VALUE"""),"")</f>
        <v/>
      </c>
      <c r="E597" t="str">
        <f>IFERROR(__xludf.DUMMYFUNCTION("""COMPUTED_VALUE"""),"")</f>
        <v/>
      </c>
      <c r="F597" t="str">
        <f>IFERROR(__xludf.DUMMYFUNCTION("""COMPUTED_VALUE"""),"")</f>
        <v/>
      </c>
      <c r="G597" t="str">
        <f>IFERROR(__xludf.DUMMYFUNCTION("""COMPUTED_VALUE"""),"")</f>
        <v/>
      </c>
      <c r="H597" t="str">
        <f>IFERROR(__xludf.DUMMYFUNCTION("""COMPUTED_VALUE"""),"")</f>
        <v/>
      </c>
      <c r="I597" t="str">
        <f>IFERROR(__xludf.DUMMYFUNCTION("""COMPUTED_VALUE"""),"")</f>
        <v/>
      </c>
      <c r="J597" t="str">
        <f>IFERROR(__xludf.DUMMYFUNCTION("""COMPUTED_VALUE"""),"")</f>
        <v/>
      </c>
      <c r="K597" t="str">
        <f>IFERROR(__xludf.DUMMYFUNCTION("""COMPUTED_VALUE"""),"")</f>
        <v/>
      </c>
      <c r="L597" s="61" t="str">
        <f>IFERROR(__xludf.DUMMYFUNCTION("""COMPUTED_VALUE"""),"")</f>
        <v/>
      </c>
      <c r="M597" s="61" t="str">
        <f>IFERROR(__xludf.DUMMYFUNCTION("""COMPUTED_VALUE"""),"")</f>
        <v/>
      </c>
      <c r="N597" t="str">
        <f>IFERROR(__xludf.DUMMYFUNCTION("""COMPUTED_VALUE"""),"")</f>
        <v/>
      </c>
      <c r="O597" t="str">
        <f>IFERROR(__xludf.DUMMYFUNCTION("""COMPUTED_VALUE"""),"")</f>
        <v/>
      </c>
      <c r="P597" t="str">
        <f>IFERROR(__xludf.DUMMYFUNCTION("""COMPUTED_VALUE"""),"")</f>
        <v/>
      </c>
      <c r="Q597" t="str">
        <f>IFERROR(__xludf.DUMMYFUNCTION("""COMPUTED_VALUE"""),"")</f>
        <v/>
      </c>
      <c r="R597" t="str">
        <f>IFERROR(__xludf.DUMMYFUNCTION("""COMPUTED_VALUE"""),"")</f>
        <v/>
      </c>
      <c r="S597" t="str">
        <f>IFERROR(__xludf.DUMMYFUNCTION("""COMPUTED_VALUE"""),"")</f>
        <v/>
      </c>
      <c r="T597" t="str">
        <f>IFERROR(__xludf.DUMMYFUNCTION("""COMPUTED_VALUE"""),"")</f>
        <v/>
      </c>
      <c r="U597" t="str">
        <f>IFERROR(__xludf.DUMMYFUNCTION("""COMPUTED_VALUE"""),"")</f>
        <v/>
      </c>
      <c r="V597" t="str">
        <f>IFERROR(__xludf.DUMMYFUNCTION("""COMPUTED_VALUE"""),"")</f>
        <v/>
      </c>
      <c r="W597" t="str">
        <f>IFERROR(__xludf.DUMMYFUNCTION("""COMPUTED_VALUE"""),"")</f>
        <v/>
      </c>
      <c r="X597" t="str">
        <f>IFERROR(__xludf.DUMMYFUNCTION("""COMPUTED_VALUE"""),"")</f>
        <v/>
      </c>
      <c r="Y597" t="str">
        <f>IFERROR(__xludf.DUMMYFUNCTION("""COMPUTED_VALUE"""),"")</f>
        <v/>
      </c>
      <c r="Z597" t="str">
        <f>IFERROR(__xludf.DUMMYFUNCTION("""COMPUTED_VALUE"""),"")</f>
        <v/>
      </c>
      <c r="AA597" t="str">
        <f>IFERROR(__xludf.DUMMYFUNCTION("""COMPUTED_VALUE"""),"")</f>
        <v/>
      </c>
      <c r="AB597" t="str">
        <f>IFERROR(__xludf.DUMMYFUNCTION("""COMPUTED_VALUE"""),"")</f>
        <v/>
      </c>
      <c r="AC597" t="str">
        <f>IFERROR(__xludf.DUMMYFUNCTION("""COMPUTED_VALUE"""),"")</f>
        <v/>
      </c>
      <c r="AD597" t="str">
        <f>IFERROR(__xludf.DUMMYFUNCTION("""COMPUTED_VALUE"""),"")</f>
        <v/>
      </c>
      <c r="AE597" t="str">
        <f>IFERROR(__xludf.DUMMYFUNCTION("""COMPUTED_VALUE"""),"")</f>
        <v/>
      </c>
      <c r="AF597" t="str">
        <f>IFERROR(__xludf.DUMMYFUNCTION("""COMPUTED_VALUE"""),"")</f>
        <v/>
      </c>
      <c r="AG597" t="str">
        <f>IFERROR(__xludf.DUMMYFUNCTION("""COMPUTED_VALUE"""),"")</f>
        <v/>
      </c>
    </row>
    <row r="598">
      <c r="A598" t="str">
        <f>IFERROR(__xludf.DUMMYFUNCTION("""COMPUTED_VALUE"""),"")</f>
        <v/>
      </c>
      <c r="B598" t="str">
        <f>IFERROR(__xludf.DUMMYFUNCTION("""COMPUTED_VALUE"""),"")</f>
        <v/>
      </c>
      <c r="C598" t="str">
        <f>IFERROR(__xludf.DUMMYFUNCTION("""COMPUTED_VALUE"""),"")</f>
        <v/>
      </c>
      <c r="D598" t="str">
        <f>IFERROR(__xludf.DUMMYFUNCTION("""COMPUTED_VALUE"""),"")</f>
        <v/>
      </c>
      <c r="E598" t="str">
        <f>IFERROR(__xludf.DUMMYFUNCTION("""COMPUTED_VALUE"""),"")</f>
        <v/>
      </c>
      <c r="F598" t="str">
        <f>IFERROR(__xludf.DUMMYFUNCTION("""COMPUTED_VALUE"""),"")</f>
        <v/>
      </c>
      <c r="G598" t="str">
        <f>IFERROR(__xludf.DUMMYFUNCTION("""COMPUTED_VALUE"""),"")</f>
        <v/>
      </c>
      <c r="H598" t="str">
        <f>IFERROR(__xludf.DUMMYFUNCTION("""COMPUTED_VALUE"""),"")</f>
        <v/>
      </c>
      <c r="I598" t="str">
        <f>IFERROR(__xludf.DUMMYFUNCTION("""COMPUTED_VALUE"""),"")</f>
        <v/>
      </c>
      <c r="J598" t="str">
        <f>IFERROR(__xludf.DUMMYFUNCTION("""COMPUTED_VALUE"""),"")</f>
        <v/>
      </c>
      <c r="K598" t="str">
        <f>IFERROR(__xludf.DUMMYFUNCTION("""COMPUTED_VALUE"""),"")</f>
        <v/>
      </c>
      <c r="L598" s="61" t="str">
        <f>IFERROR(__xludf.DUMMYFUNCTION("""COMPUTED_VALUE"""),"")</f>
        <v/>
      </c>
      <c r="M598" s="61" t="str">
        <f>IFERROR(__xludf.DUMMYFUNCTION("""COMPUTED_VALUE"""),"")</f>
        <v/>
      </c>
      <c r="N598" t="str">
        <f>IFERROR(__xludf.DUMMYFUNCTION("""COMPUTED_VALUE"""),"")</f>
        <v/>
      </c>
      <c r="O598" t="str">
        <f>IFERROR(__xludf.DUMMYFUNCTION("""COMPUTED_VALUE"""),"")</f>
        <v/>
      </c>
      <c r="P598" t="str">
        <f>IFERROR(__xludf.DUMMYFUNCTION("""COMPUTED_VALUE"""),"")</f>
        <v/>
      </c>
      <c r="Q598" t="str">
        <f>IFERROR(__xludf.DUMMYFUNCTION("""COMPUTED_VALUE"""),"")</f>
        <v/>
      </c>
      <c r="R598" t="str">
        <f>IFERROR(__xludf.DUMMYFUNCTION("""COMPUTED_VALUE"""),"")</f>
        <v/>
      </c>
      <c r="S598" t="str">
        <f>IFERROR(__xludf.DUMMYFUNCTION("""COMPUTED_VALUE"""),"")</f>
        <v/>
      </c>
      <c r="T598" t="str">
        <f>IFERROR(__xludf.DUMMYFUNCTION("""COMPUTED_VALUE"""),"")</f>
        <v/>
      </c>
      <c r="U598" t="str">
        <f>IFERROR(__xludf.DUMMYFUNCTION("""COMPUTED_VALUE"""),"")</f>
        <v/>
      </c>
      <c r="V598" t="str">
        <f>IFERROR(__xludf.DUMMYFUNCTION("""COMPUTED_VALUE"""),"")</f>
        <v/>
      </c>
      <c r="W598" t="str">
        <f>IFERROR(__xludf.DUMMYFUNCTION("""COMPUTED_VALUE"""),"")</f>
        <v/>
      </c>
      <c r="X598" t="str">
        <f>IFERROR(__xludf.DUMMYFUNCTION("""COMPUTED_VALUE"""),"")</f>
        <v/>
      </c>
      <c r="Y598" t="str">
        <f>IFERROR(__xludf.DUMMYFUNCTION("""COMPUTED_VALUE"""),"")</f>
        <v/>
      </c>
      <c r="Z598" t="str">
        <f>IFERROR(__xludf.DUMMYFUNCTION("""COMPUTED_VALUE"""),"")</f>
        <v/>
      </c>
      <c r="AA598" t="str">
        <f>IFERROR(__xludf.DUMMYFUNCTION("""COMPUTED_VALUE"""),"")</f>
        <v/>
      </c>
      <c r="AB598" t="str">
        <f>IFERROR(__xludf.DUMMYFUNCTION("""COMPUTED_VALUE"""),"")</f>
        <v/>
      </c>
      <c r="AC598" t="str">
        <f>IFERROR(__xludf.DUMMYFUNCTION("""COMPUTED_VALUE"""),"")</f>
        <v/>
      </c>
      <c r="AD598" t="str">
        <f>IFERROR(__xludf.DUMMYFUNCTION("""COMPUTED_VALUE"""),"")</f>
        <v/>
      </c>
      <c r="AE598" t="str">
        <f>IFERROR(__xludf.DUMMYFUNCTION("""COMPUTED_VALUE"""),"")</f>
        <v/>
      </c>
      <c r="AF598" t="str">
        <f>IFERROR(__xludf.DUMMYFUNCTION("""COMPUTED_VALUE"""),"")</f>
        <v/>
      </c>
      <c r="AG598" t="str">
        <f>IFERROR(__xludf.DUMMYFUNCTION("""COMPUTED_VALUE"""),"")</f>
        <v/>
      </c>
    </row>
    <row r="599">
      <c r="A599" t="str">
        <f>IFERROR(__xludf.DUMMYFUNCTION("""COMPUTED_VALUE"""),"")</f>
        <v/>
      </c>
      <c r="B599" t="str">
        <f>IFERROR(__xludf.DUMMYFUNCTION("""COMPUTED_VALUE"""),"")</f>
        <v/>
      </c>
      <c r="C599" t="str">
        <f>IFERROR(__xludf.DUMMYFUNCTION("""COMPUTED_VALUE"""),"")</f>
        <v/>
      </c>
      <c r="D599" t="str">
        <f>IFERROR(__xludf.DUMMYFUNCTION("""COMPUTED_VALUE"""),"")</f>
        <v/>
      </c>
      <c r="E599" t="str">
        <f>IFERROR(__xludf.DUMMYFUNCTION("""COMPUTED_VALUE"""),"")</f>
        <v/>
      </c>
      <c r="F599" t="str">
        <f>IFERROR(__xludf.DUMMYFUNCTION("""COMPUTED_VALUE"""),"")</f>
        <v/>
      </c>
      <c r="G599" t="str">
        <f>IFERROR(__xludf.DUMMYFUNCTION("""COMPUTED_VALUE"""),"")</f>
        <v/>
      </c>
      <c r="H599" t="str">
        <f>IFERROR(__xludf.DUMMYFUNCTION("""COMPUTED_VALUE"""),"")</f>
        <v/>
      </c>
      <c r="I599" t="str">
        <f>IFERROR(__xludf.DUMMYFUNCTION("""COMPUTED_VALUE"""),"")</f>
        <v/>
      </c>
      <c r="J599" t="str">
        <f>IFERROR(__xludf.DUMMYFUNCTION("""COMPUTED_VALUE"""),"")</f>
        <v/>
      </c>
      <c r="K599" t="str">
        <f>IFERROR(__xludf.DUMMYFUNCTION("""COMPUTED_VALUE"""),"")</f>
        <v/>
      </c>
      <c r="L599" s="61" t="str">
        <f>IFERROR(__xludf.DUMMYFUNCTION("""COMPUTED_VALUE"""),"")</f>
        <v/>
      </c>
      <c r="M599" s="61" t="str">
        <f>IFERROR(__xludf.DUMMYFUNCTION("""COMPUTED_VALUE"""),"")</f>
        <v/>
      </c>
      <c r="N599" t="str">
        <f>IFERROR(__xludf.DUMMYFUNCTION("""COMPUTED_VALUE"""),"")</f>
        <v/>
      </c>
      <c r="O599" t="str">
        <f>IFERROR(__xludf.DUMMYFUNCTION("""COMPUTED_VALUE"""),"")</f>
        <v/>
      </c>
      <c r="P599" t="str">
        <f>IFERROR(__xludf.DUMMYFUNCTION("""COMPUTED_VALUE"""),"")</f>
        <v/>
      </c>
      <c r="Q599" t="str">
        <f>IFERROR(__xludf.DUMMYFUNCTION("""COMPUTED_VALUE"""),"")</f>
        <v/>
      </c>
      <c r="R599" t="str">
        <f>IFERROR(__xludf.DUMMYFUNCTION("""COMPUTED_VALUE"""),"")</f>
        <v/>
      </c>
      <c r="S599" t="str">
        <f>IFERROR(__xludf.DUMMYFUNCTION("""COMPUTED_VALUE"""),"")</f>
        <v/>
      </c>
      <c r="T599" t="str">
        <f>IFERROR(__xludf.DUMMYFUNCTION("""COMPUTED_VALUE"""),"")</f>
        <v/>
      </c>
      <c r="U599" t="str">
        <f>IFERROR(__xludf.DUMMYFUNCTION("""COMPUTED_VALUE"""),"")</f>
        <v/>
      </c>
      <c r="V599" t="str">
        <f>IFERROR(__xludf.DUMMYFUNCTION("""COMPUTED_VALUE"""),"")</f>
        <v/>
      </c>
      <c r="W599" t="str">
        <f>IFERROR(__xludf.DUMMYFUNCTION("""COMPUTED_VALUE"""),"")</f>
        <v/>
      </c>
      <c r="X599" t="str">
        <f>IFERROR(__xludf.DUMMYFUNCTION("""COMPUTED_VALUE"""),"")</f>
        <v/>
      </c>
      <c r="Y599" t="str">
        <f>IFERROR(__xludf.DUMMYFUNCTION("""COMPUTED_VALUE"""),"")</f>
        <v/>
      </c>
      <c r="Z599" t="str">
        <f>IFERROR(__xludf.DUMMYFUNCTION("""COMPUTED_VALUE"""),"")</f>
        <v/>
      </c>
      <c r="AA599" t="str">
        <f>IFERROR(__xludf.DUMMYFUNCTION("""COMPUTED_VALUE"""),"")</f>
        <v/>
      </c>
      <c r="AB599" t="str">
        <f>IFERROR(__xludf.DUMMYFUNCTION("""COMPUTED_VALUE"""),"")</f>
        <v/>
      </c>
      <c r="AC599" t="str">
        <f>IFERROR(__xludf.DUMMYFUNCTION("""COMPUTED_VALUE"""),"")</f>
        <v/>
      </c>
      <c r="AD599" t="str">
        <f>IFERROR(__xludf.DUMMYFUNCTION("""COMPUTED_VALUE"""),"")</f>
        <v/>
      </c>
      <c r="AE599" t="str">
        <f>IFERROR(__xludf.DUMMYFUNCTION("""COMPUTED_VALUE"""),"")</f>
        <v/>
      </c>
      <c r="AF599" t="str">
        <f>IFERROR(__xludf.DUMMYFUNCTION("""COMPUTED_VALUE"""),"")</f>
        <v/>
      </c>
      <c r="AG599" t="str">
        <f>IFERROR(__xludf.DUMMYFUNCTION("""COMPUTED_VALUE"""),"")</f>
        <v/>
      </c>
    </row>
    <row r="600">
      <c r="A600" t="str">
        <f>IFERROR(__xludf.DUMMYFUNCTION("""COMPUTED_VALUE"""),"")</f>
        <v/>
      </c>
      <c r="B600" t="str">
        <f>IFERROR(__xludf.DUMMYFUNCTION("""COMPUTED_VALUE"""),"")</f>
        <v/>
      </c>
      <c r="C600" t="str">
        <f>IFERROR(__xludf.DUMMYFUNCTION("""COMPUTED_VALUE"""),"")</f>
        <v/>
      </c>
      <c r="D600" t="str">
        <f>IFERROR(__xludf.DUMMYFUNCTION("""COMPUTED_VALUE"""),"")</f>
        <v/>
      </c>
      <c r="E600" t="str">
        <f>IFERROR(__xludf.DUMMYFUNCTION("""COMPUTED_VALUE"""),"")</f>
        <v/>
      </c>
      <c r="F600" t="str">
        <f>IFERROR(__xludf.DUMMYFUNCTION("""COMPUTED_VALUE"""),"")</f>
        <v/>
      </c>
      <c r="G600" t="str">
        <f>IFERROR(__xludf.DUMMYFUNCTION("""COMPUTED_VALUE"""),"")</f>
        <v/>
      </c>
      <c r="H600" t="str">
        <f>IFERROR(__xludf.DUMMYFUNCTION("""COMPUTED_VALUE"""),"")</f>
        <v/>
      </c>
      <c r="I600" t="str">
        <f>IFERROR(__xludf.DUMMYFUNCTION("""COMPUTED_VALUE"""),"")</f>
        <v/>
      </c>
      <c r="J600" t="str">
        <f>IFERROR(__xludf.DUMMYFUNCTION("""COMPUTED_VALUE"""),"")</f>
        <v/>
      </c>
      <c r="K600" t="str">
        <f>IFERROR(__xludf.DUMMYFUNCTION("""COMPUTED_VALUE"""),"")</f>
        <v/>
      </c>
      <c r="L600" s="61" t="str">
        <f>IFERROR(__xludf.DUMMYFUNCTION("""COMPUTED_VALUE"""),"")</f>
        <v/>
      </c>
      <c r="M600" s="61" t="str">
        <f>IFERROR(__xludf.DUMMYFUNCTION("""COMPUTED_VALUE"""),"")</f>
        <v/>
      </c>
      <c r="N600" t="str">
        <f>IFERROR(__xludf.DUMMYFUNCTION("""COMPUTED_VALUE"""),"")</f>
        <v/>
      </c>
      <c r="O600" t="str">
        <f>IFERROR(__xludf.DUMMYFUNCTION("""COMPUTED_VALUE"""),"")</f>
        <v/>
      </c>
      <c r="P600" t="str">
        <f>IFERROR(__xludf.DUMMYFUNCTION("""COMPUTED_VALUE"""),"")</f>
        <v/>
      </c>
      <c r="Q600" t="str">
        <f>IFERROR(__xludf.DUMMYFUNCTION("""COMPUTED_VALUE"""),"")</f>
        <v/>
      </c>
      <c r="R600" t="str">
        <f>IFERROR(__xludf.DUMMYFUNCTION("""COMPUTED_VALUE"""),"")</f>
        <v/>
      </c>
      <c r="S600" t="str">
        <f>IFERROR(__xludf.DUMMYFUNCTION("""COMPUTED_VALUE"""),"")</f>
        <v/>
      </c>
      <c r="T600" t="str">
        <f>IFERROR(__xludf.DUMMYFUNCTION("""COMPUTED_VALUE"""),"")</f>
        <v/>
      </c>
      <c r="U600" t="str">
        <f>IFERROR(__xludf.DUMMYFUNCTION("""COMPUTED_VALUE"""),"")</f>
        <v/>
      </c>
      <c r="V600" t="str">
        <f>IFERROR(__xludf.DUMMYFUNCTION("""COMPUTED_VALUE"""),"")</f>
        <v/>
      </c>
      <c r="W600" t="str">
        <f>IFERROR(__xludf.DUMMYFUNCTION("""COMPUTED_VALUE"""),"")</f>
        <v/>
      </c>
      <c r="X600" t="str">
        <f>IFERROR(__xludf.DUMMYFUNCTION("""COMPUTED_VALUE"""),"")</f>
        <v/>
      </c>
      <c r="Y600" t="str">
        <f>IFERROR(__xludf.DUMMYFUNCTION("""COMPUTED_VALUE"""),"")</f>
        <v/>
      </c>
      <c r="Z600" t="str">
        <f>IFERROR(__xludf.DUMMYFUNCTION("""COMPUTED_VALUE"""),"")</f>
        <v/>
      </c>
      <c r="AA600" t="str">
        <f>IFERROR(__xludf.DUMMYFUNCTION("""COMPUTED_VALUE"""),"")</f>
        <v/>
      </c>
      <c r="AB600" t="str">
        <f>IFERROR(__xludf.DUMMYFUNCTION("""COMPUTED_VALUE"""),"")</f>
        <v/>
      </c>
      <c r="AC600" t="str">
        <f>IFERROR(__xludf.DUMMYFUNCTION("""COMPUTED_VALUE"""),"")</f>
        <v/>
      </c>
      <c r="AD600" t="str">
        <f>IFERROR(__xludf.DUMMYFUNCTION("""COMPUTED_VALUE"""),"")</f>
        <v/>
      </c>
      <c r="AE600" t="str">
        <f>IFERROR(__xludf.DUMMYFUNCTION("""COMPUTED_VALUE"""),"")</f>
        <v/>
      </c>
      <c r="AF600" t="str">
        <f>IFERROR(__xludf.DUMMYFUNCTION("""COMPUTED_VALUE"""),"")</f>
        <v/>
      </c>
      <c r="AG600" t="str">
        <f>IFERROR(__xludf.DUMMYFUNCTION("""COMPUTED_VALUE"""),"")</f>
        <v/>
      </c>
    </row>
    <row r="601">
      <c r="A601" t="str">
        <f>IFERROR(__xludf.DUMMYFUNCTION("""COMPUTED_VALUE"""),"")</f>
        <v/>
      </c>
      <c r="B601" t="str">
        <f>IFERROR(__xludf.DUMMYFUNCTION("""COMPUTED_VALUE"""),"")</f>
        <v/>
      </c>
      <c r="C601" t="str">
        <f>IFERROR(__xludf.DUMMYFUNCTION("""COMPUTED_VALUE"""),"")</f>
        <v/>
      </c>
      <c r="D601" t="str">
        <f>IFERROR(__xludf.DUMMYFUNCTION("""COMPUTED_VALUE"""),"")</f>
        <v/>
      </c>
      <c r="E601" t="str">
        <f>IFERROR(__xludf.DUMMYFUNCTION("""COMPUTED_VALUE"""),"")</f>
        <v/>
      </c>
      <c r="F601" t="str">
        <f>IFERROR(__xludf.DUMMYFUNCTION("""COMPUTED_VALUE"""),"")</f>
        <v/>
      </c>
      <c r="G601" t="str">
        <f>IFERROR(__xludf.DUMMYFUNCTION("""COMPUTED_VALUE"""),"")</f>
        <v/>
      </c>
      <c r="H601" t="str">
        <f>IFERROR(__xludf.DUMMYFUNCTION("""COMPUTED_VALUE"""),"")</f>
        <v/>
      </c>
      <c r="I601" t="str">
        <f>IFERROR(__xludf.DUMMYFUNCTION("""COMPUTED_VALUE"""),"")</f>
        <v/>
      </c>
      <c r="J601" t="str">
        <f>IFERROR(__xludf.DUMMYFUNCTION("""COMPUTED_VALUE"""),"")</f>
        <v/>
      </c>
      <c r="K601" t="str">
        <f>IFERROR(__xludf.DUMMYFUNCTION("""COMPUTED_VALUE"""),"")</f>
        <v/>
      </c>
      <c r="L601" s="61" t="str">
        <f>IFERROR(__xludf.DUMMYFUNCTION("""COMPUTED_VALUE"""),"")</f>
        <v/>
      </c>
      <c r="M601" s="61" t="str">
        <f>IFERROR(__xludf.DUMMYFUNCTION("""COMPUTED_VALUE"""),"")</f>
        <v/>
      </c>
      <c r="N601" t="str">
        <f>IFERROR(__xludf.DUMMYFUNCTION("""COMPUTED_VALUE"""),"")</f>
        <v/>
      </c>
      <c r="O601" t="str">
        <f>IFERROR(__xludf.DUMMYFUNCTION("""COMPUTED_VALUE"""),"")</f>
        <v/>
      </c>
      <c r="P601" t="str">
        <f>IFERROR(__xludf.DUMMYFUNCTION("""COMPUTED_VALUE"""),"")</f>
        <v/>
      </c>
      <c r="Q601" t="str">
        <f>IFERROR(__xludf.DUMMYFUNCTION("""COMPUTED_VALUE"""),"")</f>
        <v/>
      </c>
      <c r="R601" t="str">
        <f>IFERROR(__xludf.DUMMYFUNCTION("""COMPUTED_VALUE"""),"")</f>
        <v/>
      </c>
      <c r="S601" t="str">
        <f>IFERROR(__xludf.DUMMYFUNCTION("""COMPUTED_VALUE"""),"")</f>
        <v/>
      </c>
      <c r="T601" t="str">
        <f>IFERROR(__xludf.DUMMYFUNCTION("""COMPUTED_VALUE"""),"")</f>
        <v/>
      </c>
      <c r="U601" t="str">
        <f>IFERROR(__xludf.DUMMYFUNCTION("""COMPUTED_VALUE"""),"")</f>
        <v/>
      </c>
      <c r="V601" t="str">
        <f>IFERROR(__xludf.DUMMYFUNCTION("""COMPUTED_VALUE"""),"")</f>
        <v/>
      </c>
      <c r="W601" t="str">
        <f>IFERROR(__xludf.DUMMYFUNCTION("""COMPUTED_VALUE"""),"")</f>
        <v/>
      </c>
      <c r="X601" t="str">
        <f>IFERROR(__xludf.DUMMYFUNCTION("""COMPUTED_VALUE"""),"")</f>
        <v/>
      </c>
      <c r="Y601" t="str">
        <f>IFERROR(__xludf.DUMMYFUNCTION("""COMPUTED_VALUE"""),"")</f>
        <v/>
      </c>
      <c r="Z601" t="str">
        <f>IFERROR(__xludf.DUMMYFUNCTION("""COMPUTED_VALUE"""),"")</f>
        <v/>
      </c>
      <c r="AA601" t="str">
        <f>IFERROR(__xludf.DUMMYFUNCTION("""COMPUTED_VALUE"""),"")</f>
        <v/>
      </c>
      <c r="AB601" t="str">
        <f>IFERROR(__xludf.DUMMYFUNCTION("""COMPUTED_VALUE"""),"")</f>
        <v/>
      </c>
      <c r="AC601" t="str">
        <f>IFERROR(__xludf.DUMMYFUNCTION("""COMPUTED_VALUE"""),"")</f>
        <v/>
      </c>
      <c r="AD601" t="str">
        <f>IFERROR(__xludf.DUMMYFUNCTION("""COMPUTED_VALUE"""),"")</f>
        <v/>
      </c>
      <c r="AE601" t="str">
        <f>IFERROR(__xludf.DUMMYFUNCTION("""COMPUTED_VALUE"""),"")</f>
        <v/>
      </c>
      <c r="AF601" t="str">
        <f>IFERROR(__xludf.DUMMYFUNCTION("""COMPUTED_VALUE"""),"")</f>
        <v/>
      </c>
      <c r="AG601" t="str">
        <f>IFERROR(__xludf.DUMMYFUNCTION("""COMPUTED_VALUE"""),"")</f>
        <v/>
      </c>
    </row>
    <row r="602">
      <c r="A602" t="str">
        <f>IFERROR(__xludf.DUMMYFUNCTION("""COMPUTED_VALUE"""),"")</f>
        <v/>
      </c>
      <c r="B602" t="str">
        <f>IFERROR(__xludf.DUMMYFUNCTION("""COMPUTED_VALUE"""),"")</f>
        <v/>
      </c>
      <c r="C602" t="str">
        <f>IFERROR(__xludf.DUMMYFUNCTION("""COMPUTED_VALUE"""),"")</f>
        <v/>
      </c>
      <c r="D602" t="str">
        <f>IFERROR(__xludf.DUMMYFUNCTION("""COMPUTED_VALUE"""),"")</f>
        <v/>
      </c>
      <c r="E602" t="str">
        <f>IFERROR(__xludf.DUMMYFUNCTION("""COMPUTED_VALUE"""),"")</f>
        <v/>
      </c>
      <c r="F602" t="str">
        <f>IFERROR(__xludf.DUMMYFUNCTION("""COMPUTED_VALUE"""),"")</f>
        <v/>
      </c>
      <c r="G602" t="str">
        <f>IFERROR(__xludf.DUMMYFUNCTION("""COMPUTED_VALUE"""),"")</f>
        <v/>
      </c>
      <c r="H602" t="str">
        <f>IFERROR(__xludf.DUMMYFUNCTION("""COMPUTED_VALUE"""),"")</f>
        <v/>
      </c>
      <c r="I602" t="str">
        <f>IFERROR(__xludf.DUMMYFUNCTION("""COMPUTED_VALUE"""),"")</f>
        <v/>
      </c>
      <c r="J602" t="str">
        <f>IFERROR(__xludf.DUMMYFUNCTION("""COMPUTED_VALUE"""),"")</f>
        <v/>
      </c>
      <c r="K602" t="str">
        <f>IFERROR(__xludf.DUMMYFUNCTION("""COMPUTED_VALUE"""),"")</f>
        <v/>
      </c>
      <c r="L602" s="61" t="str">
        <f>IFERROR(__xludf.DUMMYFUNCTION("""COMPUTED_VALUE"""),"")</f>
        <v/>
      </c>
      <c r="M602" s="61" t="str">
        <f>IFERROR(__xludf.DUMMYFUNCTION("""COMPUTED_VALUE"""),"")</f>
        <v/>
      </c>
      <c r="N602" t="str">
        <f>IFERROR(__xludf.DUMMYFUNCTION("""COMPUTED_VALUE"""),"")</f>
        <v/>
      </c>
      <c r="O602" t="str">
        <f>IFERROR(__xludf.DUMMYFUNCTION("""COMPUTED_VALUE"""),"")</f>
        <v/>
      </c>
      <c r="P602" t="str">
        <f>IFERROR(__xludf.DUMMYFUNCTION("""COMPUTED_VALUE"""),"")</f>
        <v/>
      </c>
      <c r="Q602" t="str">
        <f>IFERROR(__xludf.DUMMYFUNCTION("""COMPUTED_VALUE"""),"")</f>
        <v/>
      </c>
      <c r="R602" t="str">
        <f>IFERROR(__xludf.DUMMYFUNCTION("""COMPUTED_VALUE"""),"")</f>
        <v/>
      </c>
      <c r="S602" t="str">
        <f>IFERROR(__xludf.DUMMYFUNCTION("""COMPUTED_VALUE"""),"")</f>
        <v/>
      </c>
      <c r="T602" t="str">
        <f>IFERROR(__xludf.DUMMYFUNCTION("""COMPUTED_VALUE"""),"")</f>
        <v/>
      </c>
      <c r="U602" t="str">
        <f>IFERROR(__xludf.DUMMYFUNCTION("""COMPUTED_VALUE"""),"")</f>
        <v/>
      </c>
      <c r="V602" t="str">
        <f>IFERROR(__xludf.DUMMYFUNCTION("""COMPUTED_VALUE"""),"")</f>
        <v/>
      </c>
      <c r="W602" t="str">
        <f>IFERROR(__xludf.DUMMYFUNCTION("""COMPUTED_VALUE"""),"")</f>
        <v/>
      </c>
      <c r="X602" t="str">
        <f>IFERROR(__xludf.DUMMYFUNCTION("""COMPUTED_VALUE"""),"")</f>
        <v/>
      </c>
      <c r="Y602" t="str">
        <f>IFERROR(__xludf.DUMMYFUNCTION("""COMPUTED_VALUE"""),"")</f>
        <v/>
      </c>
      <c r="Z602" t="str">
        <f>IFERROR(__xludf.DUMMYFUNCTION("""COMPUTED_VALUE"""),"")</f>
        <v/>
      </c>
      <c r="AA602" t="str">
        <f>IFERROR(__xludf.DUMMYFUNCTION("""COMPUTED_VALUE"""),"")</f>
        <v/>
      </c>
      <c r="AB602" t="str">
        <f>IFERROR(__xludf.DUMMYFUNCTION("""COMPUTED_VALUE"""),"")</f>
        <v/>
      </c>
      <c r="AC602" t="str">
        <f>IFERROR(__xludf.DUMMYFUNCTION("""COMPUTED_VALUE"""),"")</f>
        <v/>
      </c>
      <c r="AD602" t="str">
        <f>IFERROR(__xludf.DUMMYFUNCTION("""COMPUTED_VALUE"""),"")</f>
        <v/>
      </c>
      <c r="AE602" t="str">
        <f>IFERROR(__xludf.DUMMYFUNCTION("""COMPUTED_VALUE"""),"")</f>
        <v/>
      </c>
      <c r="AF602" t="str">
        <f>IFERROR(__xludf.DUMMYFUNCTION("""COMPUTED_VALUE"""),"")</f>
        <v/>
      </c>
      <c r="AG602" t="str">
        <f>IFERROR(__xludf.DUMMYFUNCTION("""COMPUTED_VALUE"""),"")</f>
        <v/>
      </c>
    </row>
    <row r="603">
      <c r="A603" t="str">
        <f>IFERROR(__xludf.DUMMYFUNCTION("""COMPUTED_VALUE"""),"")</f>
        <v/>
      </c>
      <c r="B603" t="str">
        <f>IFERROR(__xludf.DUMMYFUNCTION("""COMPUTED_VALUE"""),"")</f>
        <v/>
      </c>
      <c r="C603" t="str">
        <f>IFERROR(__xludf.DUMMYFUNCTION("""COMPUTED_VALUE"""),"")</f>
        <v/>
      </c>
      <c r="D603" t="str">
        <f>IFERROR(__xludf.DUMMYFUNCTION("""COMPUTED_VALUE"""),"")</f>
        <v/>
      </c>
      <c r="E603" t="str">
        <f>IFERROR(__xludf.DUMMYFUNCTION("""COMPUTED_VALUE"""),"")</f>
        <v/>
      </c>
      <c r="F603" t="str">
        <f>IFERROR(__xludf.DUMMYFUNCTION("""COMPUTED_VALUE"""),"")</f>
        <v/>
      </c>
      <c r="G603" t="str">
        <f>IFERROR(__xludf.DUMMYFUNCTION("""COMPUTED_VALUE"""),"")</f>
        <v/>
      </c>
      <c r="H603" t="str">
        <f>IFERROR(__xludf.DUMMYFUNCTION("""COMPUTED_VALUE"""),"")</f>
        <v/>
      </c>
      <c r="I603" t="str">
        <f>IFERROR(__xludf.DUMMYFUNCTION("""COMPUTED_VALUE"""),"")</f>
        <v/>
      </c>
      <c r="J603" t="str">
        <f>IFERROR(__xludf.DUMMYFUNCTION("""COMPUTED_VALUE"""),"")</f>
        <v/>
      </c>
      <c r="K603" t="str">
        <f>IFERROR(__xludf.DUMMYFUNCTION("""COMPUTED_VALUE"""),"")</f>
        <v/>
      </c>
      <c r="L603" s="61" t="str">
        <f>IFERROR(__xludf.DUMMYFUNCTION("""COMPUTED_VALUE"""),"")</f>
        <v/>
      </c>
      <c r="M603" s="61" t="str">
        <f>IFERROR(__xludf.DUMMYFUNCTION("""COMPUTED_VALUE"""),"")</f>
        <v/>
      </c>
      <c r="N603" t="str">
        <f>IFERROR(__xludf.DUMMYFUNCTION("""COMPUTED_VALUE"""),"")</f>
        <v/>
      </c>
      <c r="O603" t="str">
        <f>IFERROR(__xludf.DUMMYFUNCTION("""COMPUTED_VALUE"""),"")</f>
        <v/>
      </c>
      <c r="P603" t="str">
        <f>IFERROR(__xludf.DUMMYFUNCTION("""COMPUTED_VALUE"""),"")</f>
        <v/>
      </c>
      <c r="Q603" t="str">
        <f>IFERROR(__xludf.DUMMYFUNCTION("""COMPUTED_VALUE"""),"")</f>
        <v/>
      </c>
      <c r="R603" t="str">
        <f>IFERROR(__xludf.DUMMYFUNCTION("""COMPUTED_VALUE"""),"")</f>
        <v/>
      </c>
      <c r="S603" t="str">
        <f>IFERROR(__xludf.DUMMYFUNCTION("""COMPUTED_VALUE"""),"")</f>
        <v/>
      </c>
      <c r="T603" t="str">
        <f>IFERROR(__xludf.DUMMYFUNCTION("""COMPUTED_VALUE"""),"")</f>
        <v/>
      </c>
      <c r="U603" t="str">
        <f>IFERROR(__xludf.DUMMYFUNCTION("""COMPUTED_VALUE"""),"")</f>
        <v/>
      </c>
      <c r="V603" t="str">
        <f>IFERROR(__xludf.DUMMYFUNCTION("""COMPUTED_VALUE"""),"")</f>
        <v/>
      </c>
      <c r="W603" t="str">
        <f>IFERROR(__xludf.DUMMYFUNCTION("""COMPUTED_VALUE"""),"")</f>
        <v/>
      </c>
      <c r="X603" t="str">
        <f>IFERROR(__xludf.DUMMYFUNCTION("""COMPUTED_VALUE"""),"")</f>
        <v/>
      </c>
      <c r="Y603" t="str">
        <f>IFERROR(__xludf.DUMMYFUNCTION("""COMPUTED_VALUE"""),"")</f>
        <v/>
      </c>
      <c r="Z603" t="str">
        <f>IFERROR(__xludf.DUMMYFUNCTION("""COMPUTED_VALUE"""),"")</f>
        <v/>
      </c>
      <c r="AA603" t="str">
        <f>IFERROR(__xludf.DUMMYFUNCTION("""COMPUTED_VALUE"""),"")</f>
        <v/>
      </c>
      <c r="AB603" t="str">
        <f>IFERROR(__xludf.DUMMYFUNCTION("""COMPUTED_VALUE"""),"")</f>
        <v/>
      </c>
      <c r="AC603" t="str">
        <f>IFERROR(__xludf.DUMMYFUNCTION("""COMPUTED_VALUE"""),"")</f>
        <v/>
      </c>
      <c r="AD603" t="str">
        <f>IFERROR(__xludf.DUMMYFUNCTION("""COMPUTED_VALUE"""),"")</f>
        <v/>
      </c>
      <c r="AE603" t="str">
        <f>IFERROR(__xludf.DUMMYFUNCTION("""COMPUTED_VALUE"""),"")</f>
        <v/>
      </c>
      <c r="AF603" t="str">
        <f>IFERROR(__xludf.DUMMYFUNCTION("""COMPUTED_VALUE"""),"")</f>
        <v/>
      </c>
      <c r="AG603" t="str">
        <f>IFERROR(__xludf.DUMMYFUNCTION("""COMPUTED_VALUE"""),"")</f>
        <v/>
      </c>
    </row>
    <row r="604">
      <c r="A604" t="str">
        <f>IFERROR(__xludf.DUMMYFUNCTION("""COMPUTED_VALUE"""),"")</f>
        <v/>
      </c>
      <c r="B604" t="str">
        <f>IFERROR(__xludf.DUMMYFUNCTION("""COMPUTED_VALUE"""),"")</f>
        <v/>
      </c>
      <c r="C604" t="str">
        <f>IFERROR(__xludf.DUMMYFUNCTION("""COMPUTED_VALUE"""),"")</f>
        <v/>
      </c>
      <c r="D604" t="str">
        <f>IFERROR(__xludf.DUMMYFUNCTION("""COMPUTED_VALUE"""),"")</f>
        <v/>
      </c>
      <c r="E604" t="str">
        <f>IFERROR(__xludf.DUMMYFUNCTION("""COMPUTED_VALUE"""),"")</f>
        <v/>
      </c>
      <c r="F604" t="str">
        <f>IFERROR(__xludf.DUMMYFUNCTION("""COMPUTED_VALUE"""),"")</f>
        <v/>
      </c>
      <c r="G604" t="str">
        <f>IFERROR(__xludf.DUMMYFUNCTION("""COMPUTED_VALUE"""),"")</f>
        <v/>
      </c>
      <c r="H604" t="str">
        <f>IFERROR(__xludf.DUMMYFUNCTION("""COMPUTED_VALUE"""),"")</f>
        <v/>
      </c>
      <c r="I604" t="str">
        <f>IFERROR(__xludf.DUMMYFUNCTION("""COMPUTED_VALUE"""),"")</f>
        <v/>
      </c>
      <c r="J604" t="str">
        <f>IFERROR(__xludf.DUMMYFUNCTION("""COMPUTED_VALUE"""),"")</f>
        <v/>
      </c>
      <c r="K604" t="str">
        <f>IFERROR(__xludf.DUMMYFUNCTION("""COMPUTED_VALUE"""),"")</f>
        <v/>
      </c>
      <c r="L604" s="61" t="str">
        <f>IFERROR(__xludf.DUMMYFUNCTION("""COMPUTED_VALUE"""),"")</f>
        <v/>
      </c>
      <c r="M604" s="61" t="str">
        <f>IFERROR(__xludf.DUMMYFUNCTION("""COMPUTED_VALUE"""),"")</f>
        <v/>
      </c>
      <c r="N604" t="str">
        <f>IFERROR(__xludf.DUMMYFUNCTION("""COMPUTED_VALUE"""),"")</f>
        <v/>
      </c>
      <c r="O604" t="str">
        <f>IFERROR(__xludf.DUMMYFUNCTION("""COMPUTED_VALUE"""),"")</f>
        <v/>
      </c>
      <c r="P604" t="str">
        <f>IFERROR(__xludf.DUMMYFUNCTION("""COMPUTED_VALUE"""),"")</f>
        <v/>
      </c>
      <c r="Q604" t="str">
        <f>IFERROR(__xludf.DUMMYFUNCTION("""COMPUTED_VALUE"""),"")</f>
        <v/>
      </c>
      <c r="R604" t="str">
        <f>IFERROR(__xludf.DUMMYFUNCTION("""COMPUTED_VALUE"""),"")</f>
        <v/>
      </c>
      <c r="S604" t="str">
        <f>IFERROR(__xludf.DUMMYFUNCTION("""COMPUTED_VALUE"""),"")</f>
        <v/>
      </c>
      <c r="T604" t="str">
        <f>IFERROR(__xludf.DUMMYFUNCTION("""COMPUTED_VALUE"""),"")</f>
        <v/>
      </c>
      <c r="U604" t="str">
        <f>IFERROR(__xludf.DUMMYFUNCTION("""COMPUTED_VALUE"""),"")</f>
        <v/>
      </c>
      <c r="V604" t="str">
        <f>IFERROR(__xludf.DUMMYFUNCTION("""COMPUTED_VALUE"""),"")</f>
        <v/>
      </c>
      <c r="W604" t="str">
        <f>IFERROR(__xludf.DUMMYFUNCTION("""COMPUTED_VALUE"""),"")</f>
        <v/>
      </c>
      <c r="X604" t="str">
        <f>IFERROR(__xludf.DUMMYFUNCTION("""COMPUTED_VALUE"""),"")</f>
        <v/>
      </c>
      <c r="Y604" t="str">
        <f>IFERROR(__xludf.DUMMYFUNCTION("""COMPUTED_VALUE"""),"")</f>
        <v/>
      </c>
      <c r="Z604" t="str">
        <f>IFERROR(__xludf.DUMMYFUNCTION("""COMPUTED_VALUE"""),"")</f>
        <v/>
      </c>
      <c r="AA604" t="str">
        <f>IFERROR(__xludf.DUMMYFUNCTION("""COMPUTED_VALUE"""),"")</f>
        <v/>
      </c>
      <c r="AB604" t="str">
        <f>IFERROR(__xludf.DUMMYFUNCTION("""COMPUTED_VALUE"""),"")</f>
        <v/>
      </c>
      <c r="AC604" t="str">
        <f>IFERROR(__xludf.DUMMYFUNCTION("""COMPUTED_VALUE"""),"")</f>
        <v/>
      </c>
      <c r="AD604" t="str">
        <f>IFERROR(__xludf.DUMMYFUNCTION("""COMPUTED_VALUE"""),"")</f>
        <v/>
      </c>
      <c r="AE604" t="str">
        <f>IFERROR(__xludf.DUMMYFUNCTION("""COMPUTED_VALUE"""),"")</f>
        <v/>
      </c>
      <c r="AF604" t="str">
        <f>IFERROR(__xludf.DUMMYFUNCTION("""COMPUTED_VALUE"""),"")</f>
        <v/>
      </c>
      <c r="AG604" t="str">
        <f>IFERROR(__xludf.DUMMYFUNCTION("""COMPUTED_VALUE"""),"")</f>
        <v/>
      </c>
    </row>
    <row r="605">
      <c r="A605" t="str">
        <f>IFERROR(__xludf.DUMMYFUNCTION("""COMPUTED_VALUE"""),"")</f>
        <v/>
      </c>
      <c r="B605" t="str">
        <f>IFERROR(__xludf.DUMMYFUNCTION("""COMPUTED_VALUE"""),"")</f>
        <v/>
      </c>
      <c r="C605" t="str">
        <f>IFERROR(__xludf.DUMMYFUNCTION("""COMPUTED_VALUE"""),"")</f>
        <v/>
      </c>
      <c r="D605" t="str">
        <f>IFERROR(__xludf.DUMMYFUNCTION("""COMPUTED_VALUE"""),"")</f>
        <v/>
      </c>
      <c r="E605" t="str">
        <f>IFERROR(__xludf.DUMMYFUNCTION("""COMPUTED_VALUE"""),"")</f>
        <v/>
      </c>
      <c r="F605" t="str">
        <f>IFERROR(__xludf.DUMMYFUNCTION("""COMPUTED_VALUE"""),"")</f>
        <v/>
      </c>
      <c r="G605" t="str">
        <f>IFERROR(__xludf.DUMMYFUNCTION("""COMPUTED_VALUE"""),"")</f>
        <v/>
      </c>
      <c r="H605" t="str">
        <f>IFERROR(__xludf.DUMMYFUNCTION("""COMPUTED_VALUE"""),"")</f>
        <v/>
      </c>
      <c r="I605" t="str">
        <f>IFERROR(__xludf.DUMMYFUNCTION("""COMPUTED_VALUE"""),"")</f>
        <v/>
      </c>
      <c r="J605" t="str">
        <f>IFERROR(__xludf.DUMMYFUNCTION("""COMPUTED_VALUE"""),"")</f>
        <v/>
      </c>
      <c r="K605" t="str">
        <f>IFERROR(__xludf.DUMMYFUNCTION("""COMPUTED_VALUE"""),"")</f>
        <v/>
      </c>
      <c r="L605" s="61" t="str">
        <f>IFERROR(__xludf.DUMMYFUNCTION("""COMPUTED_VALUE"""),"")</f>
        <v/>
      </c>
      <c r="M605" s="61" t="str">
        <f>IFERROR(__xludf.DUMMYFUNCTION("""COMPUTED_VALUE"""),"")</f>
        <v/>
      </c>
      <c r="N605" t="str">
        <f>IFERROR(__xludf.DUMMYFUNCTION("""COMPUTED_VALUE"""),"")</f>
        <v/>
      </c>
      <c r="O605" t="str">
        <f>IFERROR(__xludf.DUMMYFUNCTION("""COMPUTED_VALUE"""),"")</f>
        <v/>
      </c>
      <c r="P605" t="str">
        <f>IFERROR(__xludf.DUMMYFUNCTION("""COMPUTED_VALUE"""),"")</f>
        <v/>
      </c>
      <c r="Q605" t="str">
        <f>IFERROR(__xludf.DUMMYFUNCTION("""COMPUTED_VALUE"""),"")</f>
        <v/>
      </c>
      <c r="R605" t="str">
        <f>IFERROR(__xludf.DUMMYFUNCTION("""COMPUTED_VALUE"""),"")</f>
        <v/>
      </c>
      <c r="S605" t="str">
        <f>IFERROR(__xludf.DUMMYFUNCTION("""COMPUTED_VALUE"""),"")</f>
        <v/>
      </c>
      <c r="T605" t="str">
        <f>IFERROR(__xludf.DUMMYFUNCTION("""COMPUTED_VALUE"""),"")</f>
        <v/>
      </c>
      <c r="U605" t="str">
        <f>IFERROR(__xludf.DUMMYFUNCTION("""COMPUTED_VALUE"""),"")</f>
        <v/>
      </c>
      <c r="V605" t="str">
        <f>IFERROR(__xludf.DUMMYFUNCTION("""COMPUTED_VALUE"""),"")</f>
        <v/>
      </c>
      <c r="W605" t="str">
        <f>IFERROR(__xludf.DUMMYFUNCTION("""COMPUTED_VALUE"""),"")</f>
        <v/>
      </c>
      <c r="X605" t="str">
        <f>IFERROR(__xludf.DUMMYFUNCTION("""COMPUTED_VALUE"""),"")</f>
        <v/>
      </c>
      <c r="Y605" t="str">
        <f>IFERROR(__xludf.DUMMYFUNCTION("""COMPUTED_VALUE"""),"")</f>
        <v/>
      </c>
      <c r="Z605" t="str">
        <f>IFERROR(__xludf.DUMMYFUNCTION("""COMPUTED_VALUE"""),"")</f>
        <v/>
      </c>
      <c r="AA605" t="str">
        <f>IFERROR(__xludf.DUMMYFUNCTION("""COMPUTED_VALUE"""),"")</f>
        <v/>
      </c>
      <c r="AB605" t="str">
        <f>IFERROR(__xludf.DUMMYFUNCTION("""COMPUTED_VALUE"""),"")</f>
        <v/>
      </c>
      <c r="AC605" t="str">
        <f>IFERROR(__xludf.DUMMYFUNCTION("""COMPUTED_VALUE"""),"")</f>
        <v/>
      </c>
      <c r="AD605" t="str">
        <f>IFERROR(__xludf.DUMMYFUNCTION("""COMPUTED_VALUE"""),"")</f>
        <v/>
      </c>
      <c r="AE605" t="str">
        <f>IFERROR(__xludf.DUMMYFUNCTION("""COMPUTED_VALUE"""),"")</f>
        <v/>
      </c>
      <c r="AF605" t="str">
        <f>IFERROR(__xludf.DUMMYFUNCTION("""COMPUTED_VALUE"""),"")</f>
        <v/>
      </c>
      <c r="AG605" t="str">
        <f>IFERROR(__xludf.DUMMYFUNCTION("""COMPUTED_VALUE"""),"")</f>
        <v/>
      </c>
    </row>
    <row r="606">
      <c r="A606" t="str">
        <f>IFERROR(__xludf.DUMMYFUNCTION("""COMPUTED_VALUE"""),"")</f>
        <v/>
      </c>
      <c r="B606" t="str">
        <f>IFERROR(__xludf.DUMMYFUNCTION("""COMPUTED_VALUE"""),"")</f>
        <v/>
      </c>
      <c r="C606" t="str">
        <f>IFERROR(__xludf.DUMMYFUNCTION("""COMPUTED_VALUE"""),"")</f>
        <v/>
      </c>
      <c r="D606" t="str">
        <f>IFERROR(__xludf.DUMMYFUNCTION("""COMPUTED_VALUE"""),"")</f>
        <v/>
      </c>
      <c r="E606" t="str">
        <f>IFERROR(__xludf.DUMMYFUNCTION("""COMPUTED_VALUE"""),"")</f>
        <v/>
      </c>
      <c r="F606" t="str">
        <f>IFERROR(__xludf.DUMMYFUNCTION("""COMPUTED_VALUE"""),"")</f>
        <v/>
      </c>
      <c r="G606" t="str">
        <f>IFERROR(__xludf.DUMMYFUNCTION("""COMPUTED_VALUE"""),"")</f>
        <v/>
      </c>
      <c r="H606" t="str">
        <f>IFERROR(__xludf.DUMMYFUNCTION("""COMPUTED_VALUE"""),"")</f>
        <v/>
      </c>
      <c r="I606" t="str">
        <f>IFERROR(__xludf.DUMMYFUNCTION("""COMPUTED_VALUE"""),"")</f>
        <v/>
      </c>
      <c r="J606" t="str">
        <f>IFERROR(__xludf.DUMMYFUNCTION("""COMPUTED_VALUE"""),"")</f>
        <v/>
      </c>
      <c r="K606" t="str">
        <f>IFERROR(__xludf.DUMMYFUNCTION("""COMPUTED_VALUE"""),"")</f>
        <v/>
      </c>
      <c r="L606" s="61" t="str">
        <f>IFERROR(__xludf.DUMMYFUNCTION("""COMPUTED_VALUE"""),"")</f>
        <v/>
      </c>
      <c r="M606" s="61" t="str">
        <f>IFERROR(__xludf.DUMMYFUNCTION("""COMPUTED_VALUE"""),"")</f>
        <v/>
      </c>
      <c r="N606" t="str">
        <f>IFERROR(__xludf.DUMMYFUNCTION("""COMPUTED_VALUE"""),"")</f>
        <v/>
      </c>
      <c r="O606" t="str">
        <f>IFERROR(__xludf.DUMMYFUNCTION("""COMPUTED_VALUE"""),"")</f>
        <v/>
      </c>
      <c r="P606" t="str">
        <f>IFERROR(__xludf.DUMMYFUNCTION("""COMPUTED_VALUE"""),"")</f>
        <v/>
      </c>
      <c r="Q606" t="str">
        <f>IFERROR(__xludf.DUMMYFUNCTION("""COMPUTED_VALUE"""),"")</f>
        <v/>
      </c>
      <c r="R606" t="str">
        <f>IFERROR(__xludf.DUMMYFUNCTION("""COMPUTED_VALUE"""),"")</f>
        <v/>
      </c>
      <c r="S606" t="str">
        <f>IFERROR(__xludf.DUMMYFUNCTION("""COMPUTED_VALUE"""),"")</f>
        <v/>
      </c>
      <c r="T606" t="str">
        <f>IFERROR(__xludf.DUMMYFUNCTION("""COMPUTED_VALUE"""),"")</f>
        <v/>
      </c>
      <c r="U606" t="str">
        <f>IFERROR(__xludf.DUMMYFUNCTION("""COMPUTED_VALUE"""),"")</f>
        <v/>
      </c>
      <c r="V606" t="str">
        <f>IFERROR(__xludf.DUMMYFUNCTION("""COMPUTED_VALUE"""),"")</f>
        <v/>
      </c>
      <c r="W606" t="str">
        <f>IFERROR(__xludf.DUMMYFUNCTION("""COMPUTED_VALUE"""),"")</f>
        <v/>
      </c>
      <c r="X606" t="str">
        <f>IFERROR(__xludf.DUMMYFUNCTION("""COMPUTED_VALUE"""),"")</f>
        <v/>
      </c>
      <c r="Y606" t="str">
        <f>IFERROR(__xludf.DUMMYFUNCTION("""COMPUTED_VALUE"""),"")</f>
        <v/>
      </c>
      <c r="Z606" t="str">
        <f>IFERROR(__xludf.DUMMYFUNCTION("""COMPUTED_VALUE"""),"")</f>
        <v/>
      </c>
      <c r="AA606" t="str">
        <f>IFERROR(__xludf.DUMMYFUNCTION("""COMPUTED_VALUE"""),"")</f>
        <v/>
      </c>
      <c r="AB606" t="str">
        <f>IFERROR(__xludf.DUMMYFUNCTION("""COMPUTED_VALUE"""),"")</f>
        <v/>
      </c>
      <c r="AC606" t="str">
        <f>IFERROR(__xludf.DUMMYFUNCTION("""COMPUTED_VALUE"""),"")</f>
        <v/>
      </c>
      <c r="AD606" t="str">
        <f>IFERROR(__xludf.DUMMYFUNCTION("""COMPUTED_VALUE"""),"")</f>
        <v/>
      </c>
      <c r="AE606" t="str">
        <f>IFERROR(__xludf.DUMMYFUNCTION("""COMPUTED_VALUE"""),"")</f>
        <v/>
      </c>
      <c r="AF606" t="str">
        <f>IFERROR(__xludf.DUMMYFUNCTION("""COMPUTED_VALUE"""),"")</f>
        <v/>
      </c>
      <c r="AG606" t="str">
        <f>IFERROR(__xludf.DUMMYFUNCTION("""COMPUTED_VALUE"""),"")</f>
        <v/>
      </c>
    </row>
    <row r="607">
      <c r="A607" t="str">
        <f>IFERROR(__xludf.DUMMYFUNCTION("""COMPUTED_VALUE"""),"")</f>
        <v/>
      </c>
      <c r="B607" t="str">
        <f>IFERROR(__xludf.DUMMYFUNCTION("""COMPUTED_VALUE"""),"")</f>
        <v/>
      </c>
      <c r="C607" t="str">
        <f>IFERROR(__xludf.DUMMYFUNCTION("""COMPUTED_VALUE"""),"")</f>
        <v/>
      </c>
      <c r="D607" t="str">
        <f>IFERROR(__xludf.DUMMYFUNCTION("""COMPUTED_VALUE"""),"")</f>
        <v/>
      </c>
      <c r="E607" t="str">
        <f>IFERROR(__xludf.DUMMYFUNCTION("""COMPUTED_VALUE"""),"")</f>
        <v/>
      </c>
      <c r="F607" t="str">
        <f>IFERROR(__xludf.DUMMYFUNCTION("""COMPUTED_VALUE"""),"")</f>
        <v/>
      </c>
      <c r="G607" t="str">
        <f>IFERROR(__xludf.DUMMYFUNCTION("""COMPUTED_VALUE"""),"")</f>
        <v/>
      </c>
      <c r="H607" t="str">
        <f>IFERROR(__xludf.DUMMYFUNCTION("""COMPUTED_VALUE"""),"")</f>
        <v/>
      </c>
      <c r="I607" t="str">
        <f>IFERROR(__xludf.DUMMYFUNCTION("""COMPUTED_VALUE"""),"")</f>
        <v/>
      </c>
      <c r="J607" t="str">
        <f>IFERROR(__xludf.DUMMYFUNCTION("""COMPUTED_VALUE"""),"")</f>
        <v/>
      </c>
      <c r="K607" t="str">
        <f>IFERROR(__xludf.DUMMYFUNCTION("""COMPUTED_VALUE"""),"")</f>
        <v/>
      </c>
      <c r="L607" s="61" t="str">
        <f>IFERROR(__xludf.DUMMYFUNCTION("""COMPUTED_VALUE"""),"")</f>
        <v/>
      </c>
      <c r="M607" s="61" t="str">
        <f>IFERROR(__xludf.DUMMYFUNCTION("""COMPUTED_VALUE"""),"")</f>
        <v/>
      </c>
      <c r="N607" t="str">
        <f>IFERROR(__xludf.DUMMYFUNCTION("""COMPUTED_VALUE"""),"")</f>
        <v/>
      </c>
      <c r="O607" t="str">
        <f>IFERROR(__xludf.DUMMYFUNCTION("""COMPUTED_VALUE"""),"")</f>
        <v/>
      </c>
      <c r="P607" t="str">
        <f>IFERROR(__xludf.DUMMYFUNCTION("""COMPUTED_VALUE"""),"")</f>
        <v/>
      </c>
      <c r="Q607" t="str">
        <f>IFERROR(__xludf.DUMMYFUNCTION("""COMPUTED_VALUE"""),"")</f>
        <v/>
      </c>
      <c r="R607" t="str">
        <f>IFERROR(__xludf.DUMMYFUNCTION("""COMPUTED_VALUE"""),"")</f>
        <v/>
      </c>
      <c r="S607" t="str">
        <f>IFERROR(__xludf.DUMMYFUNCTION("""COMPUTED_VALUE"""),"")</f>
        <v/>
      </c>
      <c r="T607" t="str">
        <f>IFERROR(__xludf.DUMMYFUNCTION("""COMPUTED_VALUE"""),"")</f>
        <v/>
      </c>
      <c r="U607" t="str">
        <f>IFERROR(__xludf.DUMMYFUNCTION("""COMPUTED_VALUE"""),"")</f>
        <v/>
      </c>
      <c r="V607" t="str">
        <f>IFERROR(__xludf.DUMMYFUNCTION("""COMPUTED_VALUE"""),"")</f>
        <v/>
      </c>
      <c r="W607" t="str">
        <f>IFERROR(__xludf.DUMMYFUNCTION("""COMPUTED_VALUE"""),"")</f>
        <v/>
      </c>
      <c r="X607" t="str">
        <f>IFERROR(__xludf.DUMMYFUNCTION("""COMPUTED_VALUE"""),"")</f>
        <v/>
      </c>
      <c r="Y607" t="str">
        <f>IFERROR(__xludf.DUMMYFUNCTION("""COMPUTED_VALUE"""),"")</f>
        <v/>
      </c>
      <c r="Z607" t="str">
        <f>IFERROR(__xludf.DUMMYFUNCTION("""COMPUTED_VALUE"""),"")</f>
        <v/>
      </c>
      <c r="AA607" t="str">
        <f>IFERROR(__xludf.DUMMYFUNCTION("""COMPUTED_VALUE"""),"")</f>
        <v/>
      </c>
      <c r="AB607" t="str">
        <f>IFERROR(__xludf.DUMMYFUNCTION("""COMPUTED_VALUE"""),"")</f>
        <v/>
      </c>
      <c r="AC607" t="str">
        <f>IFERROR(__xludf.DUMMYFUNCTION("""COMPUTED_VALUE"""),"")</f>
        <v/>
      </c>
      <c r="AD607" t="str">
        <f>IFERROR(__xludf.DUMMYFUNCTION("""COMPUTED_VALUE"""),"")</f>
        <v/>
      </c>
      <c r="AE607" t="str">
        <f>IFERROR(__xludf.DUMMYFUNCTION("""COMPUTED_VALUE"""),"")</f>
        <v/>
      </c>
      <c r="AF607" t="str">
        <f>IFERROR(__xludf.DUMMYFUNCTION("""COMPUTED_VALUE"""),"")</f>
        <v/>
      </c>
      <c r="AG607" t="str">
        <f>IFERROR(__xludf.DUMMYFUNCTION("""COMPUTED_VALUE"""),"")</f>
        <v/>
      </c>
    </row>
    <row r="608">
      <c r="A608" t="str">
        <f>IFERROR(__xludf.DUMMYFUNCTION("""COMPUTED_VALUE"""),"")</f>
        <v/>
      </c>
      <c r="B608" t="str">
        <f>IFERROR(__xludf.DUMMYFUNCTION("""COMPUTED_VALUE"""),"")</f>
        <v/>
      </c>
      <c r="C608" t="str">
        <f>IFERROR(__xludf.DUMMYFUNCTION("""COMPUTED_VALUE"""),"")</f>
        <v/>
      </c>
      <c r="D608" t="str">
        <f>IFERROR(__xludf.DUMMYFUNCTION("""COMPUTED_VALUE"""),"")</f>
        <v/>
      </c>
      <c r="E608" t="str">
        <f>IFERROR(__xludf.DUMMYFUNCTION("""COMPUTED_VALUE"""),"")</f>
        <v/>
      </c>
      <c r="F608" t="str">
        <f>IFERROR(__xludf.DUMMYFUNCTION("""COMPUTED_VALUE"""),"")</f>
        <v/>
      </c>
      <c r="G608" t="str">
        <f>IFERROR(__xludf.DUMMYFUNCTION("""COMPUTED_VALUE"""),"")</f>
        <v/>
      </c>
      <c r="H608" t="str">
        <f>IFERROR(__xludf.DUMMYFUNCTION("""COMPUTED_VALUE"""),"")</f>
        <v/>
      </c>
      <c r="I608" t="str">
        <f>IFERROR(__xludf.DUMMYFUNCTION("""COMPUTED_VALUE"""),"")</f>
        <v/>
      </c>
      <c r="J608" t="str">
        <f>IFERROR(__xludf.DUMMYFUNCTION("""COMPUTED_VALUE"""),"")</f>
        <v/>
      </c>
      <c r="K608" t="str">
        <f>IFERROR(__xludf.DUMMYFUNCTION("""COMPUTED_VALUE"""),"")</f>
        <v/>
      </c>
      <c r="L608" s="61" t="str">
        <f>IFERROR(__xludf.DUMMYFUNCTION("""COMPUTED_VALUE"""),"")</f>
        <v/>
      </c>
      <c r="M608" s="61" t="str">
        <f>IFERROR(__xludf.DUMMYFUNCTION("""COMPUTED_VALUE"""),"")</f>
        <v/>
      </c>
      <c r="N608" t="str">
        <f>IFERROR(__xludf.DUMMYFUNCTION("""COMPUTED_VALUE"""),"")</f>
        <v/>
      </c>
      <c r="O608" t="str">
        <f>IFERROR(__xludf.DUMMYFUNCTION("""COMPUTED_VALUE"""),"")</f>
        <v/>
      </c>
      <c r="P608" t="str">
        <f>IFERROR(__xludf.DUMMYFUNCTION("""COMPUTED_VALUE"""),"")</f>
        <v/>
      </c>
      <c r="Q608" t="str">
        <f>IFERROR(__xludf.DUMMYFUNCTION("""COMPUTED_VALUE"""),"")</f>
        <v/>
      </c>
      <c r="R608" t="str">
        <f>IFERROR(__xludf.DUMMYFUNCTION("""COMPUTED_VALUE"""),"")</f>
        <v/>
      </c>
      <c r="S608" t="str">
        <f>IFERROR(__xludf.DUMMYFUNCTION("""COMPUTED_VALUE"""),"")</f>
        <v/>
      </c>
      <c r="T608" t="str">
        <f>IFERROR(__xludf.DUMMYFUNCTION("""COMPUTED_VALUE"""),"")</f>
        <v/>
      </c>
      <c r="U608" t="str">
        <f>IFERROR(__xludf.DUMMYFUNCTION("""COMPUTED_VALUE"""),"")</f>
        <v/>
      </c>
      <c r="V608" t="str">
        <f>IFERROR(__xludf.DUMMYFUNCTION("""COMPUTED_VALUE"""),"")</f>
        <v/>
      </c>
      <c r="W608" t="str">
        <f>IFERROR(__xludf.DUMMYFUNCTION("""COMPUTED_VALUE"""),"")</f>
        <v/>
      </c>
      <c r="X608" t="str">
        <f>IFERROR(__xludf.DUMMYFUNCTION("""COMPUTED_VALUE"""),"")</f>
        <v/>
      </c>
      <c r="Y608" t="str">
        <f>IFERROR(__xludf.DUMMYFUNCTION("""COMPUTED_VALUE"""),"")</f>
        <v/>
      </c>
      <c r="Z608" t="str">
        <f>IFERROR(__xludf.DUMMYFUNCTION("""COMPUTED_VALUE"""),"")</f>
        <v/>
      </c>
      <c r="AA608" t="str">
        <f>IFERROR(__xludf.DUMMYFUNCTION("""COMPUTED_VALUE"""),"")</f>
        <v/>
      </c>
      <c r="AB608" t="str">
        <f>IFERROR(__xludf.DUMMYFUNCTION("""COMPUTED_VALUE"""),"")</f>
        <v/>
      </c>
      <c r="AC608" t="str">
        <f>IFERROR(__xludf.DUMMYFUNCTION("""COMPUTED_VALUE"""),"")</f>
        <v/>
      </c>
      <c r="AD608" t="str">
        <f>IFERROR(__xludf.DUMMYFUNCTION("""COMPUTED_VALUE"""),"")</f>
        <v/>
      </c>
      <c r="AE608" t="str">
        <f>IFERROR(__xludf.DUMMYFUNCTION("""COMPUTED_VALUE"""),"")</f>
        <v/>
      </c>
      <c r="AF608" t="str">
        <f>IFERROR(__xludf.DUMMYFUNCTION("""COMPUTED_VALUE"""),"")</f>
        <v/>
      </c>
      <c r="AG608" t="str">
        <f>IFERROR(__xludf.DUMMYFUNCTION("""COMPUTED_VALUE"""),"")</f>
        <v/>
      </c>
    </row>
    <row r="609">
      <c r="A609" t="str">
        <f>IFERROR(__xludf.DUMMYFUNCTION("""COMPUTED_VALUE"""),"")</f>
        <v/>
      </c>
      <c r="B609" t="str">
        <f>IFERROR(__xludf.DUMMYFUNCTION("""COMPUTED_VALUE"""),"")</f>
        <v/>
      </c>
      <c r="C609" t="str">
        <f>IFERROR(__xludf.DUMMYFUNCTION("""COMPUTED_VALUE"""),"")</f>
        <v/>
      </c>
      <c r="D609" t="str">
        <f>IFERROR(__xludf.DUMMYFUNCTION("""COMPUTED_VALUE"""),"")</f>
        <v/>
      </c>
      <c r="E609" t="str">
        <f>IFERROR(__xludf.DUMMYFUNCTION("""COMPUTED_VALUE"""),"")</f>
        <v/>
      </c>
      <c r="F609" t="str">
        <f>IFERROR(__xludf.DUMMYFUNCTION("""COMPUTED_VALUE"""),"")</f>
        <v/>
      </c>
      <c r="G609" t="str">
        <f>IFERROR(__xludf.DUMMYFUNCTION("""COMPUTED_VALUE"""),"")</f>
        <v/>
      </c>
      <c r="H609" t="str">
        <f>IFERROR(__xludf.DUMMYFUNCTION("""COMPUTED_VALUE"""),"")</f>
        <v/>
      </c>
      <c r="I609" t="str">
        <f>IFERROR(__xludf.DUMMYFUNCTION("""COMPUTED_VALUE"""),"")</f>
        <v/>
      </c>
      <c r="J609" t="str">
        <f>IFERROR(__xludf.DUMMYFUNCTION("""COMPUTED_VALUE"""),"")</f>
        <v/>
      </c>
      <c r="K609" t="str">
        <f>IFERROR(__xludf.DUMMYFUNCTION("""COMPUTED_VALUE"""),"")</f>
        <v/>
      </c>
      <c r="L609" s="61" t="str">
        <f>IFERROR(__xludf.DUMMYFUNCTION("""COMPUTED_VALUE"""),"")</f>
        <v/>
      </c>
      <c r="M609" s="61" t="str">
        <f>IFERROR(__xludf.DUMMYFUNCTION("""COMPUTED_VALUE"""),"")</f>
        <v/>
      </c>
      <c r="N609" t="str">
        <f>IFERROR(__xludf.DUMMYFUNCTION("""COMPUTED_VALUE"""),"")</f>
        <v/>
      </c>
      <c r="O609" t="str">
        <f>IFERROR(__xludf.DUMMYFUNCTION("""COMPUTED_VALUE"""),"")</f>
        <v/>
      </c>
      <c r="P609" t="str">
        <f>IFERROR(__xludf.DUMMYFUNCTION("""COMPUTED_VALUE"""),"")</f>
        <v/>
      </c>
      <c r="Q609" t="str">
        <f>IFERROR(__xludf.DUMMYFUNCTION("""COMPUTED_VALUE"""),"")</f>
        <v/>
      </c>
      <c r="R609" t="str">
        <f>IFERROR(__xludf.DUMMYFUNCTION("""COMPUTED_VALUE"""),"")</f>
        <v/>
      </c>
      <c r="S609" t="str">
        <f>IFERROR(__xludf.DUMMYFUNCTION("""COMPUTED_VALUE"""),"")</f>
        <v/>
      </c>
      <c r="T609" t="str">
        <f>IFERROR(__xludf.DUMMYFUNCTION("""COMPUTED_VALUE"""),"")</f>
        <v/>
      </c>
      <c r="U609" t="str">
        <f>IFERROR(__xludf.DUMMYFUNCTION("""COMPUTED_VALUE"""),"")</f>
        <v/>
      </c>
      <c r="V609" t="str">
        <f>IFERROR(__xludf.DUMMYFUNCTION("""COMPUTED_VALUE"""),"")</f>
        <v/>
      </c>
      <c r="W609" t="str">
        <f>IFERROR(__xludf.DUMMYFUNCTION("""COMPUTED_VALUE"""),"")</f>
        <v/>
      </c>
      <c r="X609" t="str">
        <f>IFERROR(__xludf.DUMMYFUNCTION("""COMPUTED_VALUE"""),"")</f>
        <v/>
      </c>
      <c r="Y609" t="str">
        <f>IFERROR(__xludf.DUMMYFUNCTION("""COMPUTED_VALUE"""),"")</f>
        <v/>
      </c>
      <c r="Z609" t="str">
        <f>IFERROR(__xludf.DUMMYFUNCTION("""COMPUTED_VALUE"""),"")</f>
        <v/>
      </c>
      <c r="AA609" t="str">
        <f>IFERROR(__xludf.DUMMYFUNCTION("""COMPUTED_VALUE"""),"")</f>
        <v/>
      </c>
      <c r="AB609" t="str">
        <f>IFERROR(__xludf.DUMMYFUNCTION("""COMPUTED_VALUE"""),"")</f>
        <v/>
      </c>
      <c r="AC609" t="str">
        <f>IFERROR(__xludf.DUMMYFUNCTION("""COMPUTED_VALUE"""),"")</f>
        <v/>
      </c>
      <c r="AD609" t="str">
        <f>IFERROR(__xludf.DUMMYFUNCTION("""COMPUTED_VALUE"""),"")</f>
        <v/>
      </c>
      <c r="AE609" t="str">
        <f>IFERROR(__xludf.DUMMYFUNCTION("""COMPUTED_VALUE"""),"")</f>
        <v/>
      </c>
      <c r="AF609" t="str">
        <f>IFERROR(__xludf.DUMMYFUNCTION("""COMPUTED_VALUE"""),"")</f>
        <v/>
      </c>
      <c r="AG609" t="str">
        <f>IFERROR(__xludf.DUMMYFUNCTION("""COMPUTED_VALUE"""),"")</f>
        <v/>
      </c>
    </row>
    <row r="610">
      <c r="A610" t="str">
        <f>IFERROR(__xludf.DUMMYFUNCTION("""COMPUTED_VALUE"""),"")</f>
        <v/>
      </c>
      <c r="B610" t="str">
        <f>IFERROR(__xludf.DUMMYFUNCTION("""COMPUTED_VALUE"""),"")</f>
        <v/>
      </c>
      <c r="C610" t="str">
        <f>IFERROR(__xludf.DUMMYFUNCTION("""COMPUTED_VALUE"""),"")</f>
        <v/>
      </c>
      <c r="D610" t="str">
        <f>IFERROR(__xludf.DUMMYFUNCTION("""COMPUTED_VALUE"""),"")</f>
        <v/>
      </c>
      <c r="E610" t="str">
        <f>IFERROR(__xludf.DUMMYFUNCTION("""COMPUTED_VALUE"""),"")</f>
        <v/>
      </c>
      <c r="F610" t="str">
        <f>IFERROR(__xludf.DUMMYFUNCTION("""COMPUTED_VALUE"""),"")</f>
        <v/>
      </c>
      <c r="G610" t="str">
        <f>IFERROR(__xludf.DUMMYFUNCTION("""COMPUTED_VALUE"""),"")</f>
        <v/>
      </c>
      <c r="H610" t="str">
        <f>IFERROR(__xludf.DUMMYFUNCTION("""COMPUTED_VALUE"""),"")</f>
        <v/>
      </c>
      <c r="I610" t="str">
        <f>IFERROR(__xludf.DUMMYFUNCTION("""COMPUTED_VALUE"""),"")</f>
        <v/>
      </c>
      <c r="J610" t="str">
        <f>IFERROR(__xludf.DUMMYFUNCTION("""COMPUTED_VALUE"""),"")</f>
        <v/>
      </c>
      <c r="K610" t="str">
        <f>IFERROR(__xludf.DUMMYFUNCTION("""COMPUTED_VALUE"""),"")</f>
        <v/>
      </c>
      <c r="L610" s="61" t="str">
        <f>IFERROR(__xludf.DUMMYFUNCTION("""COMPUTED_VALUE"""),"")</f>
        <v/>
      </c>
      <c r="M610" s="61" t="str">
        <f>IFERROR(__xludf.DUMMYFUNCTION("""COMPUTED_VALUE"""),"")</f>
        <v/>
      </c>
      <c r="N610" t="str">
        <f>IFERROR(__xludf.DUMMYFUNCTION("""COMPUTED_VALUE"""),"")</f>
        <v/>
      </c>
      <c r="O610" t="str">
        <f>IFERROR(__xludf.DUMMYFUNCTION("""COMPUTED_VALUE"""),"")</f>
        <v/>
      </c>
      <c r="P610" t="str">
        <f>IFERROR(__xludf.DUMMYFUNCTION("""COMPUTED_VALUE"""),"")</f>
        <v/>
      </c>
      <c r="Q610" t="str">
        <f>IFERROR(__xludf.DUMMYFUNCTION("""COMPUTED_VALUE"""),"")</f>
        <v/>
      </c>
      <c r="R610" t="str">
        <f>IFERROR(__xludf.DUMMYFUNCTION("""COMPUTED_VALUE"""),"")</f>
        <v/>
      </c>
      <c r="S610" t="str">
        <f>IFERROR(__xludf.DUMMYFUNCTION("""COMPUTED_VALUE"""),"")</f>
        <v/>
      </c>
      <c r="T610" t="str">
        <f>IFERROR(__xludf.DUMMYFUNCTION("""COMPUTED_VALUE"""),"")</f>
        <v/>
      </c>
      <c r="U610" t="str">
        <f>IFERROR(__xludf.DUMMYFUNCTION("""COMPUTED_VALUE"""),"")</f>
        <v/>
      </c>
      <c r="V610" t="str">
        <f>IFERROR(__xludf.DUMMYFUNCTION("""COMPUTED_VALUE"""),"")</f>
        <v/>
      </c>
      <c r="W610" t="str">
        <f>IFERROR(__xludf.DUMMYFUNCTION("""COMPUTED_VALUE"""),"")</f>
        <v/>
      </c>
      <c r="X610" t="str">
        <f>IFERROR(__xludf.DUMMYFUNCTION("""COMPUTED_VALUE"""),"")</f>
        <v/>
      </c>
      <c r="Y610" t="str">
        <f>IFERROR(__xludf.DUMMYFUNCTION("""COMPUTED_VALUE"""),"")</f>
        <v/>
      </c>
      <c r="Z610" t="str">
        <f>IFERROR(__xludf.DUMMYFUNCTION("""COMPUTED_VALUE"""),"")</f>
        <v/>
      </c>
      <c r="AA610" t="str">
        <f>IFERROR(__xludf.DUMMYFUNCTION("""COMPUTED_VALUE"""),"")</f>
        <v/>
      </c>
      <c r="AB610" t="str">
        <f>IFERROR(__xludf.DUMMYFUNCTION("""COMPUTED_VALUE"""),"")</f>
        <v/>
      </c>
      <c r="AC610" t="str">
        <f>IFERROR(__xludf.DUMMYFUNCTION("""COMPUTED_VALUE"""),"")</f>
        <v/>
      </c>
      <c r="AD610" t="str">
        <f>IFERROR(__xludf.DUMMYFUNCTION("""COMPUTED_VALUE"""),"")</f>
        <v/>
      </c>
      <c r="AE610" t="str">
        <f>IFERROR(__xludf.DUMMYFUNCTION("""COMPUTED_VALUE"""),"")</f>
        <v/>
      </c>
      <c r="AF610" t="str">
        <f>IFERROR(__xludf.DUMMYFUNCTION("""COMPUTED_VALUE"""),"")</f>
        <v/>
      </c>
      <c r="AG610" t="str">
        <f>IFERROR(__xludf.DUMMYFUNCTION("""COMPUTED_VALUE"""),"")</f>
        <v/>
      </c>
    </row>
    <row r="611">
      <c r="A611" t="str">
        <f>IFERROR(__xludf.DUMMYFUNCTION("""COMPUTED_VALUE"""),"")</f>
        <v/>
      </c>
      <c r="B611" t="str">
        <f>IFERROR(__xludf.DUMMYFUNCTION("""COMPUTED_VALUE"""),"")</f>
        <v/>
      </c>
      <c r="C611" t="str">
        <f>IFERROR(__xludf.DUMMYFUNCTION("""COMPUTED_VALUE"""),"")</f>
        <v/>
      </c>
      <c r="D611" t="str">
        <f>IFERROR(__xludf.DUMMYFUNCTION("""COMPUTED_VALUE"""),"")</f>
        <v/>
      </c>
      <c r="E611" t="str">
        <f>IFERROR(__xludf.DUMMYFUNCTION("""COMPUTED_VALUE"""),"")</f>
        <v/>
      </c>
      <c r="F611" t="str">
        <f>IFERROR(__xludf.DUMMYFUNCTION("""COMPUTED_VALUE"""),"")</f>
        <v/>
      </c>
      <c r="G611" t="str">
        <f>IFERROR(__xludf.DUMMYFUNCTION("""COMPUTED_VALUE"""),"")</f>
        <v/>
      </c>
      <c r="H611" t="str">
        <f>IFERROR(__xludf.DUMMYFUNCTION("""COMPUTED_VALUE"""),"")</f>
        <v/>
      </c>
      <c r="I611" t="str">
        <f>IFERROR(__xludf.DUMMYFUNCTION("""COMPUTED_VALUE"""),"")</f>
        <v/>
      </c>
      <c r="J611" t="str">
        <f>IFERROR(__xludf.DUMMYFUNCTION("""COMPUTED_VALUE"""),"")</f>
        <v/>
      </c>
      <c r="K611" t="str">
        <f>IFERROR(__xludf.DUMMYFUNCTION("""COMPUTED_VALUE"""),"")</f>
        <v/>
      </c>
      <c r="L611" s="61" t="str">
        <f>IFERROR(__xludf.DUMMYFUNCTION("""COMPUTED_VALUE"""),"")</f>
        <v/>
      </c>
      <c r="M611" s="61" t="str">
        <f>IFERROR(__xludf.DUMMYFUNCTION("""COMPUTED_VALUE"""),"")</f>
        <v/>
      </c>
      <c r="N611" t="str">
        <f>IFERROR(__xludf.DUMMYFUNCTION("""COMPUTED_VALUE"""),"")</f>
        <v/>
      </c>
      <c r="O611" t="str">
        <f>IFERROR(__xludf.DUMMYFUNCTION("""COMPUTED_VALUE"""),"")</f>
        <v/>
      </c>
      <c r="P611" t="str">
        <f>IFERROR(__xludf.DUMMYFUNCTION("""COMPUTED_VALUE"""),"")</f>
        <v/>
      </c>
      <c r="Q611" t="str">
        <f>IFERROR(__xludf.DUMMYFUNCTION("""COMPUTED_VALUE"""),"")</f>
        <v/>
      </c>
      <c r="R611" t="str">
        <f>IFERROR(__xludf.DUMMYFUNCTION("""COMPUTED_VALUE"""),"")</f>
        <v/>
      </c>
      <c r="S611" t="str">
        <f>IFERROR(__xludf.DUMMYFUNCTION("""COMPUTED_VALUE"""),"")</f>
        <v/>
      </c>
      <c r="T611" t="str">
        <f>IFERROR(__xludf.DUMMYFUNCTION("""COMPUTED_VALUE"""),"")</f>
        <v/>
      </c>
      <c r="U611" t="str">
        <f>IFERROR(__xludf.DUMMYFUNCTION("""COMPUTED_VALUE"""),"")</f>
        <v/>
      </c>
      <c r="V611" t="str">
        <f>IFERROR(__xludf.DUMMYFUNCTION("""COMPUTED_VALUE"""),"")</f>
        <v/>
      </c>
      <c r="W611" t="str">
        <f>IFERROR(__xludf.DUMMYFUNCTION("""COMPUTED_VALUE"""),"")</f>
        <v/>
      </c>
      <c r="X611" t="str">
        <f>IFERROR(__xludf.DUMMYFUNCTION("""COMPUTED_VALUE"""),"")</f>
        <v/>
      </c>
      <c r="Y611" t="str">
        <f>IFERROR(__xludf.DUMMYFUNCTION("""COMPUTED_VALUE"""),"")</f>
        <v/>
      </c>
      <c r="Z611" t="str">
        <f>IFERROR(__xludf.DUMMYFUNCTION("""COMPUTED_VALUE"""),"")</f>
        <v/>
      </c>
      <c r="AA611" t="str">
        <f>IFERROR(__xludf.DUMMYFUNCTION("""COMPUTED_VALUE"""),"")</f>
        <v/>
      </c>
      <c r="AB611" t="str">
        <f>IFERROR(__xludf.DUMMYFUNCTION("""COMPUTED_VALUE"""),"")</f>
        <v/>
      </c>
      <c r="AC611" t="str">
        <f>IFERROR(__xludf.DUMMYFUNCTION("""COMPUTED_VALUE"""),"")</f>
        <v/>
      </c>
      <c r="AD611" t="str">
        <f>IFERROR(__xludf.DUMMYFUNCTION("""COMPUTED_VALUE"""),"")</f>
        <v/>
      </c>
      <c r="AE611" t="str">
        <f>IFERROR(__xludf.DUMMYFUNCTION("""COMPUTED_VALUE"""),"")</f>
        <v/>
      </c>
      <c r="AF611" t="str">
        <f>IFERROR(__xludf.DUMMYFUNCTION("""COMPUTED_VALUE"""),"")</f>
        <v/>
      </c>
      <c r="AG611" t="str">
        <f>IFERROR(__xludf.DUMMYFUNCTION("""COMPUTED_VALUE"""),"")</f>
        <v/>
      </c>
    </row>
    <row r="612">
      <c r="A612" t="str">
        <f>IFERROR(__xludf.DUMMYFUNCTION("""COMPUTED_VALUE"""),"")</f>
        <v/>
      </c>
      <c r="B612" t="str">
        <f>IFERROR(__xludf.DUMMYFUNCTION("""COMPUTED_VALUE"""),"")</f>
        <v/>
      </c>
      <c r="C612" t="str">
        <f>IFERROR(__xludf.DUMMYFUNCTION("""COMPUTED_VALUE"""),"")</f>
        <v/>
      </c>
      <c r="D612" t="str">
        <f>IFERROR(__xludf.DUMMYFUNCTION("""COMPUTED_VALUE"""),"")</f>
        <v/>
      </c>
      <c r="E612" t="str">
        <f>IFERROR(__xludf.DUMMYFUNCTION("""COMPUTED_VALUE"""),"")</f>
        <v/>
      </c>
      <c r="F612" t="str">
        <f>IFERROR(__xludf.DUMMYFUNCTION("""COMPUTED_VALUE"""),"")</f>
        <v/>
      </c>
      <c r="G612" t="str">
        <f>IFERROR(__xludf.DUMMYFUNCTION("""COMPUTED_VALUE"""),"")</f>
        <v/>
      </c>
      <c r="H612" t="str">
        <f>IFERROR(__xludf.DUMMYFUNCTION("""COMPUTED_VALUE"""),"")</f>
        <v/>
      </c>
      <c r="I612" t="str">
        <f>IFERROR(__xludf.DUMMYFUNCTION("""COMPUTED_VALUE"""),"")</f>
        <v/>
      </c>
      <c r="J612" t="str">
        <f>IFERROR(__xludf.DUMMYFUNCTION("""COMPUTED_VALUE"""),"")</f>
        <v/>
      </c>
      <c r="K612" t="str">
        <f>IFERROR(__xludf.DUMMYFUNCTION("""COMPUTED_VALUE"""),"")</f>
        <v/>
      </c>
      <c r="L612" s="61" t="str">
        <f>IFERROR(__xludf.DUMMYFUNCTION("""COMPUTED_VALUE"""),"")</f>
        <v/>
      </c>
      <c r="M612" s="61" t="str">
        <f>IFERROR(__xludf.DUMMYFUNCTION("""COMPUTED_VALUE"""),"")</f>
        <v/>
      </c>
      <c r="N612" t="str">
        <f>IFERROR(__xludf.DUMMYFUNCTION("""COMPUTED_VALUE"""),"")</f>
        <v/>
      </c>
      <c r="O612" t="str">
        <f>IFERROR(__xludf.DUMMYFUNCTION("""COMPUTED_VALUE"""),"")</f>
        <v/>
      </c>
      <c r="P612" t="str">
        <f>IFERROR(__xludf.DUMMYFUNCTION("""COMPUTED_VALUE"""),"")</f>
        <v/>
      </c>
      <c r="Q612" t="str">
        <f>IFERROR(__xludf.DUMMYFUNCTION("""COMPUTED_VALUE"""),"")</f>
        <v/>
      </c>
      <c r="R612" t="str">
        <f>IFERROR(__xludf.DUMMYFUNCTION("""COMPUTED_VALUE"""),"")</f>
        <v/>
      </c>
      <c r="S612" t="str">
        <f>IFERROR(__xludf.DUMMYFUNCTION("""COMPUTED_VALUE"""),"")</f>
        <v/>
      </c>
      <c r="T612" t="str">
        <f>IFERROR(__xludf.DUMMYFUNCTION("""COMPUTED_VALUE"""),"")</f>
        <v/>
      </c>
      <c r="U612" t="str">
        <f>IFERROR(__xludf.DUMMYFUNCTION("""COMPUTED_VALUE"""),"")</f>
        <v/>
      </c>
      <c r="V612" t="str">
        <f>IFERROR(__xludf.DUMMYFUNCTION("""COMPUTED_VALUE"""),"")</f>
        <v/>
      </c>
      <c r="W612" t="str">
        <f>IFERROR(__xludf.DUMMYFUNCTION("""COMPUTED_VALUE"""),"")</f>
        <v/>
      </c>
      <c r="X612" t="str">
        <f>IFERROR(__xludf.DUMMYFUNCTION("""COMPUTED_VALUE"""),"")</f>
        <v/>
      </c>
      <c r="Y612" t="str">
        <f>IFERROR(__xludf.DUMMYFUNCTION("""COMPUTED_VALUE"""),"")</f>
        <v/>
      </c>
      <c r="Z612" t="str">
        <f>IFERROR(__xludf.DUMMYFUNCTION("""COMPUTED_VALUE"""),"")</f>
        <v/>
      </c>
      <c r="AA612" t="str">
        <f>IFERROR(__xludf.DUMMYFUNCTION("""COMPUTED_VALUE"""),"")</f>
        <v/>
      </c>
      <c r="AB612" t="str">
        <f>IFERROR(__xludf.DUMMYFUNCTION("""COMPUTED_VALUE"""),"")</f>
        <v/>
      </c>
      <c r="AC612" t="str">
        <f>IFERROR(__xludf.DUMMYFUNCTION("""COMPUTED_VALUE"""),"")</f>
        <v/>
      </c>
      <c r="AD612" t="str">
        <f>IFERROR(__xludf.DUMMYFUNCTION("""COMPUTED_VALUE"""),"")</f>
        <v/>
      </c>
      <c r="AE612" t="str">
        <f>IFERROR(__xludf.DUMMYFUNCTION("""COMPUTED_VALUE"""),"")</f>
        <v/>
      </c>
      <c r="AF612" t="str">
        <f>IFERROR(__xludf.DUMMYFUNCTION("""COMPUTED_VALUE"""),"")</f>
        <v/>
      </c>
      <c r="AG612" t="str">
        <f>IFERROR(__xludf.DUMMYFUNCTION("""COMPUTED_VALUE"""),"")</f>
        <v/>
      </c>
    </row>
    <row r="613">
      <c r="A613" t="str">
        <f>IFERROR(__xludf.DUMMYFUNCTION("""COMPUTED_VALUE"""),"")</f>
        <v/>
      </c>
      <c r="B613" t="str">
        <f>IFERROR(__xludf.DUMMYFUNCTION("""COMPUTED_VALUE"""),"")</f>
        <v/>
      </c>
      <c r="C613" t="str">
        <f>IFERROR(__xludf.DUMMYFUNCTION("""COMPUTED_VALUE"""),"")</f>
        <v/>
      </c>
      <c r="D613" t="str">
        <f>IFERROR(__xludf.DUMMYFUNCTION("""COMPUTED_VALUE"""),"")</f>
        <v/>
      </c>
      <c r="E613" t="str">
        <f>IFERROR(__xludf.DUMMYFUNCTION("""COMPUTED_VALUE"""),"")</f>
        <v/>
      </c>
      <c r="F613" t="str">
        <f>IFERROR(__xludf.DUMMYFUNCTION("""COMPUTED_VALUE"""),"")</f>
        <v/>
      </c>
      <c r="G613" t="str">
        <f>IFERROR(__xludf.DUMMYFUNCTION("""COMPUTED_VALUE"""),"")</f>
        <v/>
      </c>
      <c r="H613" t="str">
        <f>IFERROR(__xludf.DUMMYFUNCTION("""COMPUTED_VALUE"""),"")</f>
        <v/>
      </c>
      <c r="I613" t="str">
        <f>IFERROR(__xludf.DUMMYFUNCTION("""COMPUTED_VALUE"""),"")</f>
        <v/>
      </c>
      <c r="J613" t="str">
        <f>IFERROR(__xludf.DUMMYFUNCTION("""COMPUTED_VALUE"""),"")</f>
        <v/>
      </c>
      <c r="K613" t="str">
        <f>IFERROR(__xludf.DUMMYFUNCTION("""COMPUTED_VALUE"""),"")</f>
        <v/>
      </c>
      <c r="L613" s="61" t="str">
        <f>IFERROR(__xludf.DUMMYFUNCTION("""COMPUTED_VALUE"""),"")</f>
        <v/>
      </c>
      <c r="M613" s="61" t="str">
        <f>IFERROR(__xludf.DUMMYFUNCTION("""COMPUTED_VALUE"""),"")</f>
        <v/>
      </c>
      <c r="N613" t="str">
        <f>IFERROR(__xludf.DUMMYFUNCTION("""COMPUTED_VALUE"""),"")</f>
        <v/>
      </c>
      <c r="O613" t="str">
        <f>IFERROR(__xludf.DUMMYFUNCTION("""COMPUTED_VALUE"""),"")</f>
        <v/>
      </c>
      <c r="P613" t="str">
        <f>IFERROR(__xludf.DUMMYFUNCTION("""COMPUTED_VALUE"""),"")</f>
        <v/>
      </c>
      <c r="Q613" t="str">
        <f>IFERROR(__xludf.DUMMYFUNCTION("""COMPUTED_VALUE"""),"")</f>
        <v/>
      </c>
      <c r="R613" t="str">
        <f>IFERROR(__xludf.DUMMYFUNCTION("""COMPUTED_VALUE"""),"")</f>
        <v/>
      </c>
      <c r="S613" t="str">
        <f>IFERROR(__xludf.DUMMYFUNCTION("""COMPUTED_VALUE"""),"")</f>
        <v/>
      </c>
      <c r="T613" t="str">
        <f>IFERROR(__xludf.DUMMYFUNCTION("""COMPUTED_VALUE"""),"")</f>
        <v/>
      </c>
      <c r="U613" t="str">
        <f>IFERROR(__xludf.DUMMYFUNCTION("""COMPUTED_VALUE"""),"")</f>
        <v/>
      </c>
      <c r="V613" t="str">
        <f>IFERROR(__xludf.DUMMYFUNCTION("""COMPUTED_VALUE"""),"")</f>
        <v/>
      </c>
      <c r="W613" t="str">
        <f>IFERROR(__xludf.DUMMYFUNCTION("""COMPUTED_VALUE"""),"")</f>
        <v/>
      </c>
      <c r="X613" t="str">
        <f>IFERROR(__xludf.DUMMYFUNCTION("""COMPUTED_VALUE"""),"")</f>
        <v/>
      </c>
      <c r="Y613" t="str">
        <f>IFERROR(__xludf.DUMMYFUNCTION("""COMPUTED_VALUE"""),"")</f>
        <v/>
      </c>
      <c r="Z613" t="str">
        <f>IFERROR(__xludf.DUMMYFUNCTION("""COMPUTED_VALUE"""),"")</f>
        <v/>
      </c>
      <c r="AA613" t="str">
        <f>IFERROR(__xludf.DUMMYFUNCTION("""COMPUTED_VALUE"""),"")</f>
        <v/>
      </c>
      <c r="AB613" t="str">
        <f>IFERROR(__xludf.DUMMYFUNCTION("""COMPUTED_VALUE"""),"")</f>
        <v/>
      </c>
      <c r="AC613" t="str">
        <f>IFERROR(__xludf.DUMMYFUNCTION("""COMPUTED_VALUE"""),"")</f>
        <v/>
      </c>
      <c r="AD613" t="str">
        <f>IFERROR(__xludf.DUMMYFUNCTION("""COMPUTED_VALUE"""),"")</f>
        <v/>
      </c>
      <c r="AE613" t="str">
        <f>IFERROR(__xludf.DUMMYFUNCTION("""COMPUTED_VALUE"""),"")</f>
        <v/>
      </c>
      <c r="AF613" t="str">
        <f>IFERROR(__xludf.DUMMYFUNCTION("""COMPUTED_VALUE"""),"")</f>
        <v/>
      </c>
      <c r="AG613" t="str">
        <f>IFERROR(__xludf.DUMMYFUNCTION("""COMPUTED_VALUE"""),"")</f>
        <v/>
      </c>
    </row>
    <row r="614">
      <c r="A614" t="str">
        <f>IFERROR(__xludf.DUMMYFUNCTION("""COMPUTED_VALUE"""),"")</f>
        <v/>
      </c>
      <c r="B614" t="str">
        <f>IFERROR(__xludf.DUMMYFUNCTION("""COMPUTED_VALUE"""),"")</f>
        <v/>
      </c>
      <c r="C614" t="str">
        <f>IFERROR(__xludf.DUMMYFUNCTION("""COMPUTED_VALUE"""),"")</f>
        <v/>
      </c>
      <c r="D614" t="str">
        <f>IFERROR(__xludf.DUMMYFUNCTION("""COMPUTED_VALUE"""),"")</f>
        <v/>
      </c>
      <c r="E614" t="str">
        <f>IFERROR(__xludf.DUMMYFUNCTION("""COMPUTED_VALUE"""),"")</f>
        <v/>
      </c>
      <c r="F614" t="str">
        <f>IFERROR(__xludf.DUMMYFUNCTION("""COMPUTED_VALUE"""),"")</f>
        <v/>
      </c>
      <c r="G614" t="str">
        <f>IFERROR(__xludf.DUMMYFUNCTION("""COMPUTED_VALUE"""),"")</f>
        <v/>
      </c>
      <c r="H614" t="str">
        <f>IFERROR(__xludf.DUMMYFUNCTION("""COMPUTED_VALUE"""),"")</f>
        <v/>
      </c>
      <c r="I614" t="str">
        <f>IFERROR(__xludf.DUMMYFUNCTION("""COMPUTED_VALUE"""),"")</f>
        <v/>
      </c>
      <c r="J614" t="str">
        <f>IFERROR(__xludf.DUMMYFUNCTION("""COMPUTED_VALUE"""),"")</f>
        <v/>
      </c>
      <c r="K614" t="str">
        <f>IFERROR(__xludf.DUMMYFUNCTION("""COMPUTED_VALUE"""),"")</f>
        <v/>
      </c>
      <c r="L614" s="61" t="str">
        <f>IFERROR(__xludf.DUMMYFUNCTION("""COMPUTED_VALUE"""),"")</f>
        <v/>
      </c>
      <c r="M614" s="61" t="str">
        <f>IFERROR(__xludf.DUMMYFUNCTION("""COMPUTED_VALUE"""),"")</f>
        <v/>
      </c>
      <c r="N614" t="str">
        <f>IFERROR(__xludf.DUMMYFUNCTION("""COMPUTED_VALUE"""),"")</f>
        <v/>
      </c>
      <c r="O614" t="str">
        <f>IFERROR(__xludf.DUMMYFUNCTION("""COMPUTED_VALUE"""),"")</f>
        <v/>
      </c>
      <c r="P614" t="str">
        <f>IFERROR(__xludf.DUMMYFUNCTION("""COMPUTED_VALUE"""),"")</f>
        <v/>
      </c>
      <c r="Q614" t="str">
        <f>IFERROR(__xludf.DUMMYFUNCTION("""COMPUTED_VALUE"""),"")</f>
        <v/>
      </c>
      <c r="R614" t="str">
        <f>IFERROR(__xludf.DUMMYFUNCTION("""COMPUTED_VALUE"""),"")</f>
        <v/>
      </c>
      <c r="S614" t="str">
        <f>IFERROR(__xludf.DUMMYFUNCTION("""COMPUTED_VALUE"""),"")</f>
        <v/>
      </c>
      <c r="T614" t="str">
        <f>IFERROR(__xludf.DUMMYFUNCTION("""COMPUTED_VALUE"""),"")</f>
        <v/>
      </c>
      <c r="U614" t="str">
        <f>IFERROR(__xludf.DUMMYFUNCTION("""COMPUTED_VALUE"""),"")</f>
        <v/>
      </c>
      <c r="V614" t="str">
        <f>IFERROR(__xludf.DUMMYFUNCTION("""COMPUTED_VALUE"""),"")</f>
        <v/>
      </c>
      <c r="W614" t="str">
        <f>IFERROR(__xludf.DUMMYFUNCTION("""COMPUTED_VALUE"""),"")</f>
        <v/>
      </c>
      <c r="X614" t="str">
        <f>IFERROR(__xludf.DUMMYFUNCTION("""COMPUTED_VALUE"""),"")</f>
        <v/>
      </c>
      <c r="Y614" t="str">
        <f>IFERROR(__xludf.DUMMYFUNCTION("""COMPUTED_VALUE"""),"")</f>
        <v/>
      </c>
      <c r="Z614" t="str">
        <f>IFERROR(__xludf.DUMMYFUNCTION("""COMPUTED_VALUE"""),"")</f>
        <v/>
      </c>
      <c r="AA614" t="str">
        <f>IFERROR(__xludf.DUMMYFUNCTION("""COMPUTED_VALUE"""),"")</f>
        <v/>
      </c>
      <c r="AB614" t="str">
        <f>IFERROR(__xludf.DUMMYFUNCTION("""COMPUTED_VALUE"""),"")</f>
        <v/>
      </c>
      <c r="AC614" t="str">
        <f>IFERROR(__xludf.DUMMYFUNCTION("""COMPUTED_VALUE"""),"")</f>
        <v/>
      </c>
      <c r="AD614" t="str">
        <f>IFERROR(__xludf.DUMMYFUNCTION("""COMPUTED_VALUE"""),"")</f>
        <v/>
      </c>
      <c r="AE614" t="str">
        <f>IFERROR(__xludf.DUMMYFUNCTION("""COMPUTED_VALUE"""),"")</f>
        <v/>
      </c>
      <c r="AF614" t="str">
        <f>IFERROR(__xludf.DUMMYFUNCTION("""COMPUTED_VALUE"""),"")</f>
        <v/>
      </c>
      <c r="AG614" t="str">
        <f>IFERROR(__xludf.DUMMYFUNCTION("""COMPUTED_VALUE"""),"")</f>
        <v/>
      </c>
    </row>
    <row r="615">
      <c r="A615" t="str">
        <f>IFERROR(__xludf.DUMMYFUNCTION("""COMPUTED_VALUE"""),"")</f>
        <v/>
      </c>
      <c r="B615" t="str">
        <f>IFERROR(__xludf.DUMMYFUNCTION("""COMPUTED_VALUE"""),"")</f>
        <v/>
      </c>
      <c r="C615" t="str">
        <f>IFERROR(__xludf.DUMMYFUNCTION("""COMPUTED_VALUE"""),"")</f>
        <v/>
      </c>
      <c r="D615" t="str">
        <f>IFERROR(__xludf.DUMMYFUNCTION("""COMPUTED_VALUE"""),"")</f>
        <v/>
      </c>
      <c r="E615" t="str">
        <f>IFERROR(__xludf.DUMMYFUNCTION("""COMPUTED_VALUE"""),"")</f>
        <v/>
      </c>
      <c r="F615" t="str">
        <f>IFERROR(__xludf.DUMMYFUNCTION("""COMPUTED_VALUE"""),"")</f>
        <v/>
      </c>
      <c r="G615" t="str">
        <f>IFERROR(__xludf.DUMMYFUNCTION("""COMPUTED_VALUE"""),"")</f>
        <v/>
      </c>
      <c r="H615" t="str">
        <f>IFERROR(__xludf.DUMMYFUNCTION("""COMPUTED_VALUE"""),"")</f>
        <v/>
      </c>
      <c r="I615" t="str">
        <f>IFERROR(__xludf.DUMMYFUNCTION("""COMPUTED_VALUE"""),"")</f>
        <v/>
      </c>
      <c r="J615" t="str">
        <f>IFERROR(__xludf.DUMMYFUNCTION("""COMPUTED_VALUE"""),"")</f>
        <v/>
      </c>
      <c r="K615" t="str">
        <f>IFERROR(__xludf.DUMMYFUNCTION("""COMPUTED_VALUE"""),"")</f>
        <v/>
      </c>
      <c r="L615" s="61" t="str">
        <f>IFERROR(__xludf.DUMMYFUNCTION("""COMPUTED_VALUE"""),"")</f>
        <v/>
      </c>
      <c r="M615" s="61" t="str">
        <f>IFERROR(__xludf.DUMMYFUNCTION("""COMPUTED_VALUE"""),"")</f>
        <v/>
      </c>
      <c r="N615" t="str">
        <f>IFERROR(__xludf.DUMMYFUNCTION("""COMPUTED_VALUE"""),"")</f>
        <v/>
      </c>
      <c r="O615" t="str">
        <f>IFERROR(__xludf.DUMMYFUNCTION("""COMPUTED_VALUE"""),"")</f>
        <v/>
      </c>
      <c r="P615" t="str">
        <f>IFERROR(__xludf.DUMMYFUNCTION("""COMPUTED_VALUE"""),"")</f>
        <v/>
      </c>
      <c r="Q615" t="str">
        <f>IFERROR(__xludf.DUMMYFUNCTION("""COMPUTED_VALUE"""),"")</f>
        <v/>
      </c>
      <c r="R615" t="str">
        <f>IFERROR(__xludf.DUMMYFUNCTION("""COMPUTED_VALUE"""),"")</f>
        <v/>
      </c>
      <c r="S615" t="str">
        <f>IFERROR(__xludf.DUMMYFUNCTION("""COMPUTED_VALUE"""),"")</f>
        <v/>
      </c>
      <c r="T615" t="str">
        <f>IFERROR(__xludf.DUMMYFUNCTION("""COMPUTED_VALUE"""),"")</f>
        <v/>
      </c>
      <c r="U615" t="str">
        <f>IFERROR(__xludf.DUMMYFUNCTION("""COMPUTED_VALUE"""),"")</f>
        <v/>
      </c>
      <c r="V615" t="str">
        <f>IFERROR(__xludf.DUMMYFUNCTION("""COMPUTED_VALUE"""),"")</f>
        <v/>
      </c>
      <c r="W615" t="str">
        <f>IFERROR(__xludf.DUMMYFUNCTION("""COMPUTED_VALUE"""),"")</f>
        <v/>
      </c>
      <c r="X615" t="str">
        <f>IFERROR(__xludf.DUMMYFUNCTION("""COMPUTED_VALUE"""),"")</f>
        <v/>
      </c>
      <c r="Y615" t="str">
        <f>IFERROR(__xludf.DUMMYFUNCTION("""COMPUTED_VALUE"""),"")</f>
        <v/>
      </c>
      <c r="Z615" t="str">
        <f>IFERROR(__xludf.DUMMYFUNCTION("""COMPUTED_VALUE"""),"")</f>
        <v/>
      </c>
      <c r="AA615" t="str">
        <f>IFERROR(__xludf.DUMMYFUNCTION("""COMPUTED_VALUE"""),"")</f>
        <v/>
      </c>
      <c r="AB615" t="str">
        <f>IFERROR(__xludf.DUMMYFUNCTION("""COMPUTED_VALUE"""),"")</f>
        <v/>
      </c>
      <c r="AC615" t="str">
        <f>IFERROR(__xludf.DUMMYFUNCTION("""COMPUTED_VALUE"""),"")</f>
        <v/>
      </c>
      <c r="AD615" t="str">
        <f>IFERROR(__xludf.DUMMYFUNCTION("""COMPUTED_VALUE"""),"")</f>
        <v/>
      </c>
      <c r="AE615" t="str">
        <f>IFERROR(__xludf.DUMMYFUNCTION("""COMPUTED_VALUE"""),"")</f>
        <v/>
      </c>
      <c r="AF615" t="str">
        <f>IFERROR(__xludf.DUMMYFUNCTION("""COMPUTED_VALUE"""),"")</f>
        <v/>
      </c>
      <c r="AG615" t="str">
        <f>IFERROR(__xludf.DUMMYFUNCTION("""COMPUTED_VALUE"""),"")</f>
        <v/>
      </c>
    </row>
    <row r="616">
      <c r="A616" t="str">
        <f>IFERROR(__xludf.DUMMYFUNCTION("""COMPUTED_VALUE"""),"")</f>
        <v/>
      </c>
      <c r="B616" t="str">
        <f>IFERROR(__xludf.DUMMYFUNCTION("""COMPUTED_VALUE"""),"")</f>
        <v/>
      </c>
      <c r="C616" t="str">
        <f>IFERROR(__xludf.DUMMYFUNCTION("""COMPUTED_VALUE"""),"")</f>
        <v/>
      </c>
      <c r="D616" t="str">
        <f>IFERROR(__xludf.DUMMYFUNCTION("""COMPUTED_VALUE"""),"")</f>
        <v/>
      </c>
      <c r="E616" t="str">
        <f>IFERROR(__xludf.DUMMYFUNCTION("""COMPUTED_VALUE"""),"")</f>
        <v/>
      </c>
      <c r="F616" t="str">
        <f>IFERROR(__xludf.DUMMYFUNCTION("""COMPUTED_VALUE"""),"")</f>
        <v/>
      </c>
      <c r="G616" t="str">
        <f>IFERROR(__xludf.DUMMYFUNCTION("""COMPUTED_VALUE"""),"")</f>
        <v/>
      </c>
      <c r="H616" t="str">
        <f>IFERROR(__xludf.DUMMYFUNCTION("""COMPUTED_VALUE"""),"")</f>
        <v/>
      </c>
      <c r="I616" t="str">
        <f>IFERROR(__xludf.DUMMYFUNCTION("""COMPUTED_VALUE"""),"")</f>
        <v/>
      </c>
      <c r="J616" t="str">
        <f>IFERROR(__xludf.DUMMYFUNCTION("""COMPUTED_VALUE"""),"")</f>
        <v/>
      </c>
      <c r="K616" t="str">
        <f>IFERROR(__xludf.DUMMYFUNCTION("""COMPUTED_VALUE"""),"")</f>
        <v/>
      </c>
      <c r="L616" s="61" t="str">
        <f>IFERROR(__xludf.DUMMYFUNCTION("""COMPUTED_VALUE"""),"")</f>
        <v/>
      </c>
      <c r="M616" s="61" t="str">
        <f>IFERROR(__xludf.DUMMYFUNCTION("""COMPUTED_VALUE"""),"")</f>
        <v/>
      </c>
      <c r="N616" t="str">
        <f>IFERROR(__xludf.DUMMYFUNCTION("""COMPUTED_VALUE"""),"")</f>
        <v/>
      </c>
      <c r="O616" t="str">
        <f>IFERROR(__xludf.DUMMYFUNCTION("""COMPUTED_VALUE"""),"")</f>
        <v/>
      </c>
      <c r="P616" t="str">
        <f>IFERROR(__xludf.DUMMYFUNCTION("""COMPUTED_VALUE"""),"")</f>
        <v/>
      </c>
      <c r="Q616" t="str">
        <f>IFERROR(__xludf.DUMMYFUNCTION("""COMPUTED_VALUE"""),"")</f>
        <v/>
      </c>
      <c r="R616" t="str">
        <f>IFERROR(__xludf.DUMMYFUNCTION("""COMPUTED_VALUE"""),"")</f>
        <v/>
      </c>
      <c r="S616" t="str">
        <f>IFERROR(__xludf.DUMMYFUNCTION("""COMPUTED_VALUE"""),"")</f>
        <v/>
      </c>
      <c r="T616" t="str">
        <f>IFERROR(__xludf.DUMMYFUNCTION("""COMPUTED_VALUE"""),"")</f>
        <v/>
      </c>
      <c r="U616" t="str">
        <f>IFERROR(__xludf.DUMMYFUNCTION("""COMPUTED_VALUE"""),"")</f>
        <v/>
      </c>
      <c r="V616" t="str">
        <f>IFERROR(__xludf.DUMMYFUNCTION("""COMPUTED_VALUE"""),"")</f>
        <v/>
      </c>
      <c r="W616" t="str">
        <f>IFERROR(__xludf.DUMMYFUNCTION("""COMPUTED_VALUE"""),"")</f>
        <v/>
      </c>
      <c r="X616" t="str">
        <f>IFERROR(__xludf.DUMMYFUNCTION("""COMPUTED_VALUE"""),"")</f>
        <v/>
      </c>
      <c r="Y616" t="str">
        <f>IFERROR(__xludf.DUMMYFUNCTION("""COMPUTED_VALUE"""),"")</f>
        <v/>
      </c>
      <c r="Z616" t="str">
        <f>IFERROR(__xludf.DUMMYFUNCTION("""COMPUTED_VALUE"""),"")</f>
        <v/>
      </c>
      <c r="AA616" t="str">
        <f>IFERROR(__xludf.DUMMYFUNCTION("""COMPUTED_VALUE"""),"")</f>
        <v/>
      </c>
      <c r="AB616" t="str">
        <f>IFERROR(__xludf.DUMMYFUNCTION("""COMPUTED_VALUE"""),"")</f>
        <v/>
      </c>
      <c r="AC616" t="str">
        <f>IFERROR(__xludf.DUMMYFUNCTION("""COMPUTED_VALUE"""),"")</f>
        <v/>
      </c>
      <c r="AD616" t="str">
        <f>IFERROR(__xludf.DUMMYFUNCTION("""COMPUTED_VALUE"""),"")</f>
        <v/>
      </c>
      <c r="AE616" t="str">
        <f>IFERROR(__xludf.DUMMYFUNCTION("""COMPUTED_VALUE"""),"")</f>
        <v/>
      </c>
      <c r="AF616" t="str">
        <f>IFERROR(__xludf.DUMMYFUNCTION("""COMPUTED_VALUE"""),"")</f>
        <v/>
      </c>
      <c r="AG616" t="str">
        <f>IFERROR(__xludf.DUMMYFUNCTION("""COMPUTED_VALUE"""),"")</f>
        <v/>
      </c>
    </row>
    <row r="617">
      <c r="A617" t="str">
        <f>IFERROR(__xludf.DUMMYFUNCTION("""COMPUTED_VALUE"""),"")</f>
        <v/>
      </c>
      <c r="B617" t="str">
        <f>IFERROR(__xludf.DUMMYFUNCTION("""COMPUTED_VALUE"""),"")</f>
        <v/>
      </c>
      <c r="C617" t="str">
        <f>IFERROR(__xludf.DUMMYFUNCTION("""COMPUTED_VALUE"""),"")</f>
        <v/>
      </c>
      <c r="D617" t="str">
        <f>IFERROR(__xludf.DUMMYFUNCTION("""COMPUTED_VALUE"""),"")</f>
        <v/>
      </c>
      <c r="E617" t="str">
        <f>IFERROR(__xludf.DUMMYFUNCTION("""COMPUTED_VALUE"""),"")</f>
        <v/>
      </c>
      <c r="F617" t="str">
        <f>IFERROR(__xludf.DUMMYFUNCTION("""COMPUTED_VALUE"""),"")</f>
        <v/>
      </c>
      <c r="G617" t="str">
        <f>IFERROR(__xludf.DUMMYFUNCTION("""COMPUTED_VALUE"""),"")</f>
        <v/>
      </c>
      <c r="H617" t="str">
        <f>IFERROR(__xludf.DUMMYFUNCTION("""COMPUTED_VALUE"""),"")</f>
        <v/>
      </c>
      <c r="I617" t="str">
        <f>IFERROR(__xludf.DUMMYFUNCTION("""COMPUTED_VALUE"""),"")</f>
        <v/>
      </c>
      <c r="J617" t="str">
        <f>IFERROR(__xludf.DUMMYFUNCTION("""COMPUTED_VALUE"""),"")</f>
        <v/>
      </c>
      <c r="K617" t="str">
        <f>IFERROR(__xludf.DUMMYFUNCTION("""COMPUTED_VALUE"""),"")</f>
        <v/>
      </c>
      <c r="L617" s="61" t="str">
        <f>IFERROR(__xludf.DUMMYFUNCTION("""COMPUTED_VALUE"""),"")</f>
        <v/>
      </c>
      <c r="M617" s="61" t="str">
        <f>IFERROR(__xludf.DUMMYFUNCTION("""COMPUTED_VALUE"""),"")</f>
        <v/>
      </c>
      <c r="N617" t="str">
        <f>IFERROR(__xludf.DUMMYFUNCTION("""COMPUTED_VALUE"""),"")</f>
        <v/>
      </c>
      <c r="O617" t="str">
        <f>IFERROR(__xludf.DUMMYFUNCTION("""COMPUTED_VALUE"""),"")</f>
        <v/>
      </c>
      <c r="P617" t="str">
        <f>IFERROR(__xludf.DUMMYFUNCTION("""COMPUTED_VALUE"""),"")</f>
        <v/>
      </c>
      <c r="Q617" t="str">
        <f>IFERROR(__xludf.DUMMYFUNCTION("""COMPUTED_VALUE"""),"")</f>
        <v/>
      </c>
      <c r="R617" t="str">
        <f>IFERROR(__xludf.DUMMYFUNCTION("""COMPUTED_VALUE"""),"")</f>
        <v/>
      </c>
      <c r="S617" t="str">
        <f>IFERROR(__xludf.DUMMYFUNCTION("""COMPUTED_VALUE"""),"")</f>
        <v/>
      </c>
      <c r="T617" t="str">
        <f>IFERROR(__xludf.DUMMYFUNCTION("""COMPUTED_VALUE"""),"")</f>
        <v/>
      </c>
      <c r="U617" t="str">
        <f>IFERROR(__xludf.DUMMYFUNCTION("""COMPUTED_VALUE"""),"")</f>
        <v/>
      </c>
      <c r="V617" t="str">
        <f>IFERROR(__xludf.DUMMYFUNCTION("""COMPUTED_VALUE"""),"")</f>
        <v/>
      </c>
      <c r="W617" t="str">
        <f>IFERROR(__xludf.DUMMYFUNCTION("""COMPUTED_VALUE"""),"")</f>
        <v/>
      </c>
      <c r="X617" t="str">
        <f>IFERROR(__xludf.DUMMYFUNCTION("""COMPUTED_VALUE"""),"")</f>
        <v/>
      </c>
      <c r="Y617" t="str">
        <f>IFERROR(__xludf.DUMMYFUNCTION("""COMPUTED_VALUE"""),"")</f>
        <v/>
      </c>
      <c r="Z617" t="str">
        <f>IFERROR(__xludf.DUMMYFUNCTION("""COMPUTED_VALUE"""),"")</f>
        <v/>
      </c>
      <c r="AA617" t="str">
        <f>IFERROR(__xludf.DUMMYFUNCTION("""COMPUTED_VALUE"""),"")</f>
        <v/>
      </c>
      <c r="AB617" t="str">
        <f>IFERROR(__xludf.DUMMYFUNCTION("""COMPUTED_VALUE"""),"")</f>
        <v/>
      </c>
      <c r="AC617" t="str">
        <f>IFERROR(__xludf.DUMMYFUNCTION("""COMPUTED_VALUE"""),"")</f>
        <v/>
      </c>
      <c r="AD617" t="str">
        <f>IFERROR(__xludf.DUMMYFUNCTION("""COMPUTED_VALUE"""),"")</f>
        <v/>
      </c>
      <c r="AE617" t="str">
        <f>IFERROR(__xludf.DUMMYFUNCTION("""COMPUTED_VALUE"""),"")</f>
        <v/>
      </c>
      <c r="AF617" t="str">
        <f>IFERROR(__xludf.DUMMYFUNCTION("""COMPUTED_VALUE"""),"")</f>
        <v/>
      </c>
      <c r="AG617" t="str">
        <f>IFERROR(__xludf.DUMMYFUNCTION("""COMPUTED_VALUE"""),"")</f>
        <v/>
      </c>
    </row>
    <row r="618">
      <c r="A618" t="str">
        <f>IFERROR(__xludf.DUMMYFUNCTION("""COMPUTED_VALUE"""),"")</f>
        <v/>
      </c>
      <c r="B618" t="str">
        <f>IFERROR(__xludf.DUMMYFUNCTION("""COMPUTED_VALUE"""),"")</f>
        <v/>
      </c>
      <c r="C618" t="str">
        <f>IFERROR(__xludf.DUMMYFUNCTION("""COMPUTED_VALUE"""),"")</f>
        <v/>
      </c>
      <c r="D618" t="str">
        <f>IFERROR(__xludf.DUMMYFUNCTION("""COMPUTED_VALUE"""),"")</f>
        <v/>
      </c>
      <c r="E618" t="str">
        <f>IFERROR(__xludf.DUMMYFUNCTION("""COMPUTED_VALUE"""),"")</f>
        <v/>
      </c>
      <c r="F618" t="str">
        <f>IFERROR(__xludf.DUMMYFUNCTION("""COMPUTED_VALUE"""),"")</f>
        <v/>
      </c>
      <c r="G618" t="str">
        <f>IFERROR(__xludf.DUMMYFUNCTION("""COMPUTED_VALUE"""),"")</f>
        <v/>
      </c>
      <c r="H618" t="str">
        <f>IFERROR(__xludf.DUMMYFUNCTION("""COMPUTED_VALUE"""),"")</f>
        <v/>
      </c>
      <c r="I618" t="str">
        <f>IFERROR(__xludf.DUMMYFUNCTION("""COMPUTED_VALUE"""),"")</f>
        <v/>
      </c>
      <c r="J618" t="str">
        <f>IFERROR(__xludf.DUMMYFUNCTION("""COMPUTED_VALUE"""),"")</f>
        <v/>
      </c>
      <c r="K618" t="str">
        <f>IFERROR(__xludf.DUMMYFUNCTION("""COMPUTED_VALUE"""),"")</f>
        <v/>
      </c>
      <c r="L618" s="61" t="str">
        <f>IFERROR(__xludf.DUMMYFUNCTION("""COMPUTED_VALUE"""),"")</f>
        <v/>
      </c>
      <c r="M618" s="61" t="str">
        <f>IFERROR(__xludf.DUMMYFUNCTION("""COMPUTED_VALUE"""),"")</f>
        <v/>
      </c>
      <c r="N618" t="str">
        <f>IFERROR(__xludf.DUMMYFUNCTION("""COMPUTED_VALUE"""),"")</f>
        <v/>
      </c>
      <c r="O618" t="str">
        <f>IFERROR(__xludf.DUMMYFUNCTION("""COMPUTED_VALUE"""),"")</f>
        <v/>
      </c>
      <c r="P618" t="str">
        <f>IFERROR(__xludf.DUMMYFUNCTION("""COMPUTED_VALUE"""),"")</f>
        <v/>
      </c>
      <c r="Q618" t="str">
        <f>IFERROR(__xludf.DUMMYFUNCTION("""COMPUTED_VALUE"""),"")</f>
        <v/>
      </c>
      <c r="R618" t="str">
        <f>IFERROR(__xludf.DUMMYFUNCTION("""COMPUTED_VALUE"""),"")</f>
        <v/>
      </c>
      <c r="S618" t="str">
        <f>IFERROR(__xludf.DUMMYFUNCTION("""COMPUTED_VALUE"""),"")</f>
        <v/>
      </c>
      <c r="T618" t="str">
        <f>IFERROR(__xludf.DUMMYFUNCTION("""COMPUTED_VALUE"""),"")</f>
        <v/>
      </c>
      <c r="U618" t="str">
        <f>IFERROR(__xludf.DUMMYFUNCTION("""COMPUTED_VALUE"""),"")</f>
        <v/>
      </c>
      <c r="V618" t="str">
        <f>IFERROR(__xludf.DUMMYFUNCTION("""COMPUTED_VALUE"""),"")</f>
        <v/>
      </c>
      <c r="W618" t="str">
        <f>IFERROR(__xludf.DUMMYFUNCTION("""COMPUTED_VALUE"""),"")</f>
        <v/>
      </c>
      <c r="X618" t="str">
        <f>IFERROR(__xludf.DUMMYFUNCTION("""COMPUTED_VALUE"""),"")</f>
        <v/>
      </c>
      <c r="Y618" t="str">
        <f>IFERROR(__xludf.DUMMYFUNCTION("""COMPUTED_VALUE"""),"")</f>
        <v/>
      </c>
      <c r="Z618" t="str">
        <f>IFERROR(__xludf.DUMMYFUNCTION("""COMPUTED_VALUE"""),"")</f>
        <v/>
      </c>
      <c r="AA618" t="str">
        <f>IFERROR(__xludf.DUMMYFUNCTION("""COMPUTED_VALUE"""),"")</f>
        <v/>
      </c>
      <c r="AB618" t="str">
        <f>IFERROR(__xludf.DUMMYFUNCTION("""COMPUTED_VALUE"""),"")</f>
        <v/>
      </c>
      <c r="AC618" t="str">
        <f>IFERROR(__xludf.DUMMYFUNCTION("""COMPUTED_VALUE"""),"")</f>
        <v/>
      </c>
      <c r="AD618" t="str">
        <f>IFERROR(__xludf.DUMMYFUNCTION("""COMPUTED_VALUE"""),"")</f>
        <v/>
      </c>
      <c r="AE618" t="str">
        <f>IFERROR(__xludf.DUMMYFUNCTION("""COMPUTED_VALUE"""),"")</f>
        <v/>
      </c>
      <c r="AF618" t="str">
        <f>IFERROR(__xludf.DUMMYFUNCTION("""COMPUTED_VALUE"""),"")</f>
        <v/>
      </c>
      <c r="AG618" t="str">
        <f>IFERROR(__xludf.DUMMYFUNCTION("""COMPUTED_VALUE"""),"")</f>
        <v/>
      </c>
    </row>
    <row r="619">
      <c r="A619" t="str">
        <f>IFERROR(__xludf.DUMMYFUNCTION("""COMPUTED_VALUE"""),"")</f>
        <v/>
      </c>
      <c r="B619" t="str">
        <f>IFERROR(__xludf.DUMMYFUNCTION("""COMPUTED_VALUE"""),"")</f>
        <v/>
      </c>
      <c r="C619" t="str">
        <f>IFERROR(__xludf.DUMMYFUNCTION("""COMPUTED_VALUE"""),"")</f>
        <v/>
      </c>
      <c r="D619" t="str">
        <f>IFERROR(__xludf.DUMMYFUNCTION("""COMPUTED_VALUE"""),"")</f>
        <v/>
      </c>
      <c r="E619" t="str">
        <f>IFERROR(__xludf.DUMMYFUNCTION("""COMPUTED_VALUE"""),"")</f>
        <v/>
      </c>
      <c r="F619" t="str">
        <f>IFERROR(__xludf.DUMMYFUNCTION("""COMPUTED_VALUE"""),"")</f>
        <v/>
      </c>
      <c r="G619" t="str">
        <f>IFERROR(__xludf.DUMMYFUNCTION("""COMPUTED_VALUE"""),"")</f>
        <v/>
      </c>
      <c r="H619" t="str">
        <f>IFERROR(__xludf.DUMMYFUNCTION("""COMPUTED_VALUE"""),"")</f>
        <v/>
      </c>
      <c r="I619" t="str">
        <f>IFERROR(__xludf.DUMMYFUNCTION("""COMPUTED_VALUE"""),"")</f>
        <v/>
      </c>
      <c r="J619" t="str">
        <f>IFERROR(__xludf.DUMMYFUNCTION("""COMPUTED_VALUE"""),"")</f>
        <v/>
      </c>
      <c r="K619" t="str">
        <f>IFERROR(__xludf.DUMMYFUNCTION("""COMPUTED_VALUE"""),"")</f>
        <v/>
      </c>
      <c r="L619" s="61" t="str">
        <f>IFERROR(__xludf.DUMMYFUNCTION("""COMPUTED_VALUE"""),"")</f>
        <v/>
      </c>
      <c r="M619" s="61" t="str">
        <f>IFERROR(__xludf.DUMMYFUNCTION("""COMPUTED_VALUE"""),"")</f>
        <v/>
      </c>
      <c r="N619" t="str">
        <f>IFERROR(__xludf.DUMMYFUNCTION("""COMPUTED_VALUE"""),"")</f>
        <v/>
      </c>
      <c r="O619" t="str">
        <f>IFERROR(__xludf.DUMMYFUNCTION("""COMPUTED_VALUE"""),"")</f>
        <v/>
      </c>
      <c r="P619" t="str">
        <f>IFERROR(__xludf.DUMMYFUNCTION("""COMPUTED_VALUE"""),"")</f>
        <v/>
      </c>
      <c r="Q619" t="str">
        <f>IFERROR(__xludf.DUMMYFUNCTION("""COMPUTED_VALUE"""),"")</f>
        <v/>
      </c>
      <c r="R619" t="str">
        <f>IFERROR(__xludf.DUMMYFUNCTION("""COMPUTED_VALUE"""),"")</f>
        <v/>
      </c>
      <c r="S619" t="str">
        <f>IFERROR(__xludf.DUMMYFUNCTION("""COMPUTED_VALUE"""),"")</f>
        <v/>
      </c>
      <c r="T619" t="str">
        <f>IFERROR(__xludf.DUMMYFUNCTION("""COMPUTED_VALUE"""),"")</f>
        <v/>
      </c>
      <c r="U619" t="str">
        <f>IFERROR(__xludf.DUMMYFUNCTION("""COMPUTED_VALUE"""),"")</f>
        <v/>
      </c>
      <c r="V619" t="str">
        <f>IFERROR(__xludf.DUMMYFUNCTION("""COMPUTED_VALUE"""),"")</f>
        <v/>
      </c>
      <c r="W619" t="str">
        <f>IFERROR(__xludf.DUMMYFUNCTION("""COMPUTED_VALUE"""),"")</f>
        <v/>
      </c>
      <c r="X619" t="str">
        <f>IFERROR(__xludf.DUMMYFUNCTION("""COMPUTED_VALUE"""),"")</f>
        <v/>
      </c>
      <c r="Y619" t="str">
        <f>IFERROR(__xludf.DUMMYFUNCTION("""COMPUTED_VALUE"""),"")</f>
        <v/>
      </c>
      <c r="Z619" t="str">
        <f>IFERROR(__xludf.DUMMYFUNCTION("""COMPUTED_VALUE"""),"")</f>
        <v/>
      </c>
      <c r="AA619" t="str">
        <f>IFERROR(__xludf.DUMMYFUNCTION("""COMPUTED_VALUE"""),"")</f>
        <v/>
      </c>
      <c r="AB619" t="str">
        <f>IFERROR(__xludf.DUMMYFUNCTION("""COMPUTED_VALUE"""),"")</f>
        <v/>
      </c>
      <c r="AC619" t="str">
        <f>IFERROR(__xludf.DUMMYFUNCTION("""COMPUTED_VALUE"""),"")</f>
        <v/>
      </c>
      <c r="AD619" t="str">
        <f>IFERROR(__xludf.DUMMYFUNCTION("""COMPUTED_VALUE"""),"")</f>
        <v/>
      </c>
      <c r="AE619" t="str">
        <f>IFERROR(__xludf.DUMMYFUNCTION("""COMPUTED_VALUE"""),"")</f>
        <v/>
      </c>
      <c r="AF619" t="str">
        <f>IFERROR(__xludf.DUMMYFUNCTION("""COMPUTED_VALUE"""),"")</f>
        <v/>
      </c>
      <c r="AG619" t="str">
        <f>IFERROR(__xludf.DUMMYFUNCTION("""COMPUTED_VALUE"""),"")</f>
        <v/>
      </c>
    </row>
    <row r="620">
      <c r="A620" t="str">
        <f>IFERROR(__xludf.DUMMYFUNCTION("""COMPUTED_VALUE"""),"")</f>
        <v/>
      </c>
      <c r="B620" t="str">
        <f>IFERROR(__xludf.DUMMYFUNCTION("""COMPUTED_VALUE"""),"")</f>
        <v/>
      </c>
      <c r="C620" t="str">
        <f>IFERROR(__xludf.DUMMYFUNCTION("""COMPUTED_VALUE"""),"")</f>
        <v/>
      </c>
      <c r="D620" t="str">
        <f>IFERROR(__xludf.DUMMYFUNCTION("""COMPUTED_VALUE"""),"")</f>
        <v/>
      </c>
      <c r="E620" t="str">
        <f>IFERROR(__xludf.DUMMYFUNCTION("""COMPUTED_VALUE"""),"")</f>
        <v/>
      </c>
      <c r="F620" t="str">
        <f>IFERROR(__xludf.DUMMYFUNCTION("""COMPUTED_VALUE"""),"")</f>
        <v/>
      </c>
      <c r="G620" t="str">
        <f>IFERROR(__xludf.DUMMYFUNCTION("""COMPUTED_VALUE"""),"")</f>
        <v/>
      </c>
      <c r="H620" t="str">
        <f>IFERROR(__xludf.DUMMYFUNCTION("""COMPUTED_VALUE"""),"")</f>
        <v/>
      </c>
      <c r="I620" t="str">
        <f>IFERROR(__xludf.DUMMYFUNCTION("""COMPUTED_VALUE"""),"")</f>
        <v/>
      </c>
      <c r="J620" t="str">
        <f>IFERROR(__xludf.DUMMYFUNCTION("""COMPUTED_VALUE"""),"")</f>
        <v/>
      </c>
      <c r="K620" t="str">
        <f>IFERROR(__xludf.DUMMYFUNCTION("""COMPUTED_VALUE"""),"")</f>
        <v/>
      </c>
      <c r="L620" s="61" t="str">
        <f>IFERROR(__xludf.DUMMYFUNCTION("""COMPUTED_VALUE"""),"")</f>
        <v/>
      </c>
      <c r="M620" s="61" t="str">
        <f>IFERROR(__xludf.DUMMYFUNCTION("""COMPUTED_VALUE"""),"")</f>
        <v/>
      </c>
      <c r="N620" t="str">
        <f>IFERROR(__xludf.DUMMYFUNCTION("""COMPUTED_VALUE"""),"")</f>
        <v/>
      </c>
      <c r="O620" t="str">
        <f>IFERROR(__xludf.DUMMYFUNCTION("""COMPUTED_VALUE"""),"")</f>
        <v/>
      </c>
      <c r="P620" t="str">
        <f>IFERROR(__xludf.DUMMYFUNCTION("""COMPUTED_VALUE"""),"")</f>
        <v/>
      </c>
      <c r="Q620" t="str">
        <f>IFERROR(__xludf.DUMMYFUNCTION("""COMPUTED_VALUE"""),"")</f>
        <v/>
      </c>
      <c r="R620" t="str">
        <f>IFERROR(__xludf.DUMMYFUNCTION("""COMPUTED_VALUE"""),"")</f>
        <v/>
      </c>
      <c r="S620" t="str">
        <f>IFERROR(__xludf.DUMMYFUNCTION("""COMPUTED_VALUE"""),"")</f>
        <v/>
      </c>
      <c r="T620" t="str">
        <f>IFERROR(__xludf.DUMMYFUNCTION("""COMPUTED_VALUE"""),"")</f>
        <v/>
      </c>
      <c r="U620" t="str">
        <f>IFERROR(__xludf.DUMMYFUNCTION("""COMPUTED_VALUE"""),"")</f>
        <v/>
      </c>
      <c r="V620" t="str">
        <f>IFERROR(__xludf.DUMMYFUNCTION("""COMPUTED_VALUE"""),"")</f>
        <v/>
      </c>
      <c r="W620" t="str">
        <f>IFERROR(__xludf.DUMMYFUNCTION("""COMPUTED_VALUE"""),"")</f>
        <v/>
      </c>
      <c r="X620" t="str">
        <f>IFERROR(__xludf.DUMMYFUNCTION("""COMPUTED_VALUE"""),"")</f>
        <v/>
      </c>
      <c r="Y620" t="str">
        <f>IFERROR(__xludf.DUMMYFUNCTION("""COMPUTED_VALUE"""),"")</f>
        <v/>
      </c>
      <c r="Z620" t="str">
        <f>IFERROR(__xludf.DUMMYFUNCTION("""COMPUTED_VALUE"""),"")</f>
        <v/>
      </c>
      <c r="AA620" t="str">
        <f>IFERROR(__xludf.DUMMYFUNCTION("""COMPUTED_VALUE"""),"")</f>
        <v/>
      </c>
      <c r="AB620" t="str">
        <f>IFERROR(__xludf.DUMMYFUNCTION("""COMPUTED_VALUE"""),"")</f>
        <v/>
      </c>
      <c r="AC620" t="str">
        <f>IFERROR(__xludf.DUMMYFUNCTION("""COMPUTED_VALUE"""),"")</f>
        <v/>
      </c>
      <c r="AD620" t="str">
        <f>IFERROR(__xludf.DUMMYFUNCTION("""COMPUTED_VALUE"""),"")</f>
        <v/>
      </c>
      <c r="AE620" t="str">
        <f>IFERROR(__xludf.DUMMYFUNCTION("""COMPUTED_VALUE"""),"")</f>
        <v/>
      </c>
      <c r="AF620" t="str">
        <f>IFERROR(__xludf.DUMMYFUNCTION("""COMPUTED_VALUE"""),"")</f>
        <v/>
      </c>
      <c r="AG620" t="str">
        <f>IFERROR(__xludf.DUMMYFUNCTION("""COMPUTED_VALUE"""),"")</f>
        <v/>
      </c>
    </row>
    <row r="621">
      <c r="A621" t="str">
        <f>IFERROR(__xludf.DUMMYFUNCTION("""COMPUTED_VALUE"""),"")</f>
        <v/>
      </c>
      <c r="B621" t="str">
        <f>IFERROR(__xludf.DUMMYFUNCTION("""COMPUTED_VALUE"""),"")</f>
        <v/>
      </c>
      <c r="C621" t="str">
        <f>IFERROR(__xludf.DUMMYFUNCTION("""COMPUTED_VALUE"""),"")</f>
        <v/>
      </c>
      <c r="D621" t="str">
        <f>IFERROR(__xludf.DUMMYFUNCTION("""COMPUTED_VALUE"""),"")</f>
        <v/>
      </c>
      <c r="E621" t="str">
        <f>IFERROR(__xludf.DUMMYFUNCTION("""COMPUTED_VALUE"""),"")</f>
        <v/>
      </c>
      <c r="F621" t="str">
        <f>IFERROR(__xludf.DUMMYFUNCTION("""COMPUTED_VALUE"""),"")</f>
        <v/>
      </c>
      <c r="G621" t="str">
        <f>IFERROR(__xludf.DUMMYFUNCTION("""COMPUTED_VALUE"""),"")</f>
        <v/>
      </c>
      <c r="H621" t="str">
        <f>IFERROR(__xludf.DUMMYFUNCTION("""COMPUTED_VALUE"""),"")</f>
        <v/>
      </c>
      <c r="I621" t="str">
        <f>IFERROR(__xludf.DUMMYFUNCTION("""COMPUTED_VALUE"""),"")</f>
        <v/>
      </c>
      <c r="J621" t="str">
        <f>IFERROR(__xludf.DUMMYFUNCTION("""COMPUTED_VALUE"""),"")</f>
        <v/>
      </c>
      <c r="K621" t="str">
        <f>IFERROR(__xludf.DUMMYFUNCTION("""COMPUTED_VALUE"""),"")</f>
        <v/>
      </c>
      <c r="L621" s="61" t="str">
        <f>IFERROR(__xludf.DUMMYFUNCTION("""COMPUTED_VALUE"""),"")</f>
        <v/>
      </c>
      <c r="M621" s="61" t="str">
        <f>IFERROR(__xludf.DUMMYFUNCTION("""COMPUTED_VALUE"""),"")</f>
        <v/>
      </c>
      <c r="N621" t="str">
        <f>IFERROR(__xludf.DUMMYFUNCTION("""COMPUTED_VALUE"""),"")</f>
        <v/>
      </c>
      <c r="O621" t="str">
        <f>IFERROR(__xludf.DUMMYFUNCTION("""COMPUTED_VALUE"""),"")</f>
        <v/>
      </c>
      <c r="P621" t="str">
        <f>IFERROR(__xludf.DUMMYFUNCTION("""COMPUTED_VALUE"""),"")</f>
        <v/>
      </c>
      <c r="Q621" t="str">
        <f>IFERROR(__xludf.DUMMYFUNCTION("""COMPUTED_VALUE"""),"")</f>
        <v/>
      </c>
      <c r="R621" t="str">
        <f>IFERROR(__xludf.DUMMYFUNCTION("""COMPUTED_VALUE"""),"")</f>
        <v/>
      </c>
      <c r="S621" t="str">
        <f>IFERROR(__xludf.DUMMYFUNCTION("""COMPUTED_VALUE"""),"")</f>
        <v/>
      </c>
      <c r="T621" t="str">
        <f>IFERROR(__xludf.DUMMYFUNCTION("""COMPUTED_VALUE"""),"")</f>
        <v/>
      </c>
      <c r="U621" t="str">
        <f>IFERROR(__xludf.DUMMYFUNCTION("""COMPUTED_VALUE"""),"")</f>
        <v/>
      </c>
      <c r="V621" t="str">
        <f>IFERROR(__xludf.DUMMYFUNCTION("""COMPUTED_VALUE"""),"")</f>
        <v/>
      </c>
      <c r="W621" t="str">
        <f>IFERROR(__xludf.DUMMYFUNCTION("""COMPUTED_VALUE"""),"")</f>
        <v/>
      </c>
      <c r="X621" t="str">
        <f>IFERROR(__xludf.DUMMYFUNCTION("""COMPUTED_VALUE"""),"")</f>
        <v/>
      </c>
      <c r="Y621" t="str">
        <f>IFERROR(__xludf.DUMMYFUNCTION("""COMPUTED_VALUE"""),"")</f>
        <v/>
      </c>
      <c r="Z621" t="str">
        <f>IFERROR(__xludf.DUMMYFUNCTION("""COMPUTED_VALUE"""),"")</f>
        <v/>
      </c>
      <c r="AA621" t="str">
        <f>IFERROR(__xludf.DUMMYFUNCTION("""COMPUTED_VALUE"""),"")</f>
        <v/>
      </c>
      <c r="AB621" t="str">
        <f>IFERROR(__xludf.DUMMYFUNCTION("""COMPUTED_VALUE"""),"")</f>
        <v/>
      </c>
      <c r="AC621" t="str">
        <f>IFERROR(__xludf.DUMMYFUNCTION("""COMPUTED_VALUE"""),"")</f>
        <v/>
      </c>
      <c r="AD621" t="str">
        <f>IFERROR(__xludf.DUMMYFUNCTION("""COMPUTED_VALUE"""),"")</f>
        <v/>
      </c>
      <c r="AE621" t="str">
        <f>IFERROR(__xludf.DUMMYFUNCTION("""COMPUTED_VALUE"""),"")</f>
        <v/>
      </c>
      <c r="AF621" t="str">
        <f>IFERROR(__xludf.DUMMYFUNCTION("""COMPUTED_VALUE"""),"")</f>
        <v/>
      </c>
      <c r="AG621" t="str">
        <f>IFERROR(__xludf.DUMMYFUNCTION("""COMPUTED_VALUE"""),"")</f>
        <v/>
      </c>
    </row>
    <row r="622">
      <c r="A622" t="str">
        <f>IFERROR(__xludf.DUMMYFUNCTION("""COMPUTED_VALUE"""),"")</f>
        <v/>
      </c>
      <c r="B622" t="str">
        <f>IFERROR(__xludf.DUMMYFUNCTION("""COMPUTED_VALUE"""),"")</f>
        <v/>
      </c>
      <c r="C622" t="str">
        <f>IFERROR(__xludf.DUMMYFUNCTION("""COMPUTED_VALUE"""),"")</f>
        <v/>
      </c>
      <c r="D622" t="str">
        <f>IFERROR(__xludf.DUMMYFUNCTION("""COMPUTED_VALUE"""),"")</f>
        <v/>
      </c>
      <c r="E622" t="str">
        <f>IFERROR(__xludf.DUMMYFUNCTION("""COMPUTED_VALUE"""),"")</f>
        <v/>
      </c>
      <c r="F622" t="str">
        <f>IFERROR(__xludf.DUMMYFUNCTION("""COMPUTED_VALUE"""),"")</f>
        <v/>
      </c>
      <c r="G622" t="str">
        <f>IFERROR(__xludf.DUMMYFUNCTION("""COMPUTED_VALUE"""),"")</f>
        <v/>
      </c>
      <c r="H622" t="str">
        <f>IFERROR(__xludf.DUMMYFUNCTION("""COMPUTED_VALUE"""),"")</f>
        <v/>
      </c>
      <c r="I622" t="str">
        <f>IFERROR(__xludf.DUMMYFUNCTION("""COMPUTED_VALUE"""),"")</f>
        <v/>
      </c>
      <c r="J622" t="str">
        <f>IFERROR(__xludf.DUMMYFUNCTION("""COMPUTED_VALUE"""),"")</f>
        <v/>
      </c>
      <c r="K622" t="str">
        <f>IFERROR(__xludf.DUMMYFUNCTION("""COMPUTED_VALUE"""),"")</f>
        <v/>
      </c>
      <c r="L622" s="61" t="str">
        <f>IFERROR(__xludf.DUMMYFUNCTION("""COMPUTED_VALUE"""),"")</f>
        <v/>
      </c>
      <c r="M622" s="61" t="str">
        <f>IFERROR(__xludf.DUMMYFUNCTION("""COMPUTED_VALUE"""),"")</f>
        <v/>
      </c>
      <c r="N622" t="str">
        <f>IFERROR(__xludf.DUMMYFUNCTION("""COMPUTED_VALUE"""),"")</f>
        <v/>
      </c>
      <c r="O622" t="str">
        <f>IFERROR(__xludf.DUMMYFUNCTION("""COMPUTED_VALUE"""),"")</f>
        <v/>
      </c>
      <c r="P622" t="str">
        <f>IFERROR(__xludf.DUMMYFUNCTION("""COMPUTED_VALUE"""),"")</f>
        <v/>
      </c>
      <c r="Q622" t="str">
        <f>IFERROR(__xludf.DUMMYFUNCTION("""COMPUTED_VALUE"""),"")</f>
        <v/>
      </c>
      <c r="R622" t="str">
        <f>IFERROR(__xludf.DUMMYFUNCTION("""COMPUTED_VALUE"""),"")</f>
        <v/>
      </c>
      <c r="S622" t="str">
        <f>IFERROR(__xludf.DUMMYFUNCTION("""COMPUTED_VALUE"""),"")</f>
        <v/>
      </c>
      <c r="T622" t="str">
        <f>IFERROR(__xludf.DUMMYFUNCTION("""COMPUTED_VALUE"""),"")</f>
        <v/>
      </c>
      <c r="U622" t="str">
        <f>IFERROR(__xludf.DUMMYFUNCTION("""COMPUTED_VALUE"""),"")</f>
        <v/>
      </c>
      <c r="V622" t="str">
        <f>IFERROR(__xludf.DUMMYFUNCTION("""COMPUTED_VALUE"""),"")</f>
        <v/>
      </c>
      <c r="W622" t="str">
        <f>IFERROR(__xludf.DUMMYFUNCTION("""COMPUTED_VALUE"""),"")</f>
        <v/>
      </c>
      <c r="X622" t="str">
        <f>IFERROR(__xludf.DUMMYFUNCTION("""COMPUTED_VALUE"""),"")</f>
        <v/>
      </c>
      <c r="Y622" t="str">
        <f>IFERROR(__xludf.DUMMYFUNCTION("""COMPUTED_VALUE"""),"")</f>
        <v/>
      </c>
      <c r="Z622" t="str">
        <f>IFERROR(__xludf.DUMMYFUNCTION("""COMPUTED_VALUE"""),"")</f>
        <v/>
      </c>
      <c r="AA622" t="str">
        <f>IFERROR(__xludf.DUMMYFUNCTION("""COMPUTED_VALUE"""),"")</f>
        <v/>
      </c>
      <c r="AB622" t="str">
        <f>IFERROR(__xludf.DUMMYFUNCTION("""COMPUTED_VALUE"""),"")</f>
        <v/>
      </c>
      <c r="AC622" t="str">
        <f>IFERROR(__xludf.DUMMYFUNCTION("""COMPUTED_VALUE"""),"")</f>
        <v/>
      </c>
      <c r="AD622" t="str">
        <f>IFERROR(__xludf.DUMMYFUNCTION("""COMPUTED_VALUE"""),"")</f>
        <v/>
      </c>
      <c r="AE622" t="str">
        <f>IFERROR(__xludf.DUMMYFUNCTION("""COMPUTED_VALUE"""),"")</f>
        <v/>
      </c>
      <c r="AF622" t="str">
        <f>IFERROR(__xludf.DUMMYFUNCTION("""COMPUTED_VALUE"""),"")</f>
        <v/>
      </c>
      <c r="AG622" t="str">
        <f>IFERROR(__xludf.DUMMYFUNCTION("""COMPUTED_VALUE"""),"")</f>
        <v/>
      </c>
    </row>
    <row r="623">
      <c r="A623" t="str">
        <f>IFERROR(__xludf.DUMMYFUNCTION("""COMPUTED_VALUE"""),"")</f>
        <v/>
      </c>
      <c r="B623" t="str">
        <f>IFERROR(__xludf.DUMMYFUNCTION("""COMPUTED_VALUE"""),"")</f>
        <v/>
      </c>
      <c r="C623" t="str">
        <f>IFERROR(__xludf.DUMMYFUNCTION("""COMPUTED_VALUE"""),"")</f>
        <v/>
      </c>
      <c r="D623" t="str">
        <f>IFERROR(__xludf.DUMMYFUNCTION("""COMPUTED_VALUE"""),"")</f>
        <v/>
      </c>
      <c r="E623" t="str">
        <f>IFERROR(__xludf.DUMMYFUNCTION("""COMPUTED_VALUE"""),"")</f>
        <v/>
      </c>
      <c r="F623" t="str">
        <f>IFERROR(__xludf.DUMMYFUNCTION("""COMPUTED_VALUE"""),"")</f>
        <v/>
      </c>
      <c r="G623" t="str">
        <f>IFERROR(__xludf.DUMMYFUNCTION("""COMPUTED_VALUE"""),"")</f>
        <v/>
      </c>
      <c r="H623" t="str">
        <f>IFERROR(__xludf.DUMMYFUNCTION("""COMPUTED_VALUE"""),"")</f>
        <v/>
      </c>
      <c r="I623" t="str">
        <f>IFERROR(__xludf.DUMMYFUNCTION("""COMPUTED_VALUE"""),"")</f>
        <v/>
      </c>
      <c r="J623" t="str">
        <f>IFERROR(__xludf.DUMMYFUNCTION("""COMPUTED_VALUE"""),"")</f>
        <v/>
      </c>
      <c r="K623" t="str">
        <f>IFERROR(__xludf.DUMMYFUNCTION("""COMPUTED_VALUE"""),"")</f>
        <v/>
      </c>
      <c r="L623" s="61" t="str">
        <f>IFERROR(__xludf.DUMMYFUNCTION("""COMPUTED_VALUE"""),"")</f>
        <v/>
      </c>
      <c r="M623" s="61" t="str">
        <f>IFERROR(__xludf.DUMMYFUNCTION("""COMPUTED_VALUE"""),"")</f>
        <v/>
      </c>
      <c r="N623" t="str">
        <f>IFERROR(__xludf.DUMMYFUNCTION("""COMPUTED_VALUE"""),"")</f>
        <v/>
      </c>
      <c r="O623" t="str">
        <f>IFERROR(__xludf.DUMMYFUNCTION("""COMPUTED_VALUE"""),"")</f>
        <v/>
      </c>
      <c r="P623" t="str">
        <f>IFERROR(__xludf.DUMMYFUNCTION("""COMPUTED_VALUE"""),"")</f>
        <v/>
      </c>
      <c r="Q623" t="str">
        <f>IFERROR(__xludf.DUMMYFUNCTION("""COMPUTED_VALUE"""),"")</f>
        <v/>
      </c>
      <c r="R623" t="str">
        <f>IFERROR(__xludf.DUMMYFUNCTION("""COMPUTED_VALUE"""),"")</f>
        <v/>
      </c>
      <c r="S623" t="str">
        <f>IFERROR(__xludf.DUMMYFUNCTION("""COMPUTED_VALUE"""),"")</f>
        <v/>
      </c>
      <c r="T623" t="str">
        <f>IFERROR(__xludf.DUMMYFUNCTION("""COMPUTED_VALUE"""),"")</f>
        <v/>
      </c>
      <c r="U623" t="str">
        <f>IFERROR(__xludf.DUMMYFUNCTION("""COMPUTED_VALUE"""),"")</f>
        <v/>
      </c>
      <c r="V623" t="str">
        <f>IFERROR(__xludf.DUMMYFUNCTION("""COMPUTED_VALUE"""),"")</f>
        <v/>
      </c>
      <c r="W623" t="str">
        <f>IFERROR(__xludf.DUMMYFUNCTION("""COMPUTED_VALUE"""),"")</f>
        <v/>
      </c>
      <c r="X623" t="str">
        <f>IFERROR(__xludf.DUMMYFUNCTION("""COMPUTED_VALUE"""),"")</f>
        <v/>
      </c>
      <c r="Y623" t="str">
        <f>IFERROR(__xludf.DUMMYFUNCTION("""COMPUTED_VALUE"""),"")</f>
        <v/>
      </c>
      <c r="Z623" t="str">
        <f>IFERROR(__xludf.DUMMYFUNCTION("""COMPUTED_VALUE"""),"")</f>
        <v/>
      </c>
      <c r="AA623" t="str">
        <f>IFERROR(__xludf.DUMMYFUNCTION("""COMPUTED_VALUE"""),"")</f>
        <v/>
      </c>
      <c r="AB623" t="str">
        <f>IFERROR(__xludf.DUMMYFUNCTION("""COMPUTED_VALUE"""),"")</f>
        <v/>
      </c>
      <c r="AC623" t="str">
        <f>IFERROR(__xludf.DUMMYFUNCTION("""COMPUTED_VALUE"""),"")</f>
        <v/>
      </c>
      <c r="AD623" t="str">
        <f>IFERROR(__xludf.DUMMYFUNCTION("""COMPUTED_VALUE"""),"")</f>
        <v/>
      </c>
      <c r="AE623" t="str">
        <f>IFERROR(__xludf.DUMMYFUNCTION("""COMPUTED_VALUE"""),"")</f>
        <v/>
      </c>
      <c r="AF623" t="str">
        <f>IFERROR(__xludf.DUMMYFUNCTION("""COMPUTED_VALUE"""),"")</f>
        <v/>
      </c>
      <c r="AG623" t="str">
        <f>IFERROR(__xludf.DUMMYFUNCTION("""COMPUTED_VALUE"""),"")</f>
        <v/>
      </c>
    </row>
    <row r="624">
      <c r="A624" t="str">
        <f>IFERROR(__xludf.DUMMYFUNCTION("""COMPUTED_VALUE"""),"")</f>
        <v/>
      </c>
      <c r="B624" t="str">
        <f>IFERROR(__xludf.DUMMYFUNCTION("""COMPUTED_VALUE"""),"")</f>
        <v/>
      </c>
      <c r="C624" t="str">
        <f>IFERROR(__xludf.DUMMYFUNCTION("""COMPUTED_VALUE"""),"")</f>
        <v/>
      </c>
      <c r="D624" t="str">
        <f>IFERROR(__xludf.DUMMYFUNCTION("""COMPUTED_VALUE"""),"")</f>
        <v/>
      </c>
      <c r="E624" t="str">
        <f>IFERROR(__xludf.DUMMYFUNCTION("""COMPUTED_VALUE"""),"")</f>
        <v/>
      </c>
      <c r="F624" t="str">
        <f>IFERROR(__xludf.DUMMYFUNCTION("""COMPUTED_VALUE"""),"")</f>
        <v/>
      </c>
      <c r="G624" t="str">
        <f>IFERROR(__xludf.DUMMYFUNCTION("""COMPUTED_VALUE"""),"")</f>
        <v/>
      </c>
      <c r="H624" t="str">
        <f>IFERROR(__xludf.DUMMYFUNCTION("""COMPUTED_VALUE"""),"")</f>
        <v/>
      </c>
      <c r="I624" t="str">
        <f>IFERROR(__xludf.DUMMYFUNCTION("""COMPUTED_VALUE"""),"")</f>
        <v/>
      </c>
      <c r="J624" t="str">
        <f>IFERROR(__xludf.DUMMYFUNCTION("""COMPUTED_VALUE"""),"")</f>
        <v/>
      </c>
      <c r="K624" t="str">
        <f>IFERROR(__xludf.DUMMYFUNCTION("""COMPUTED_VALUE"""),"")</f>
        <v/>
      </c>
      <c r="L624" s="61" t="str">
        <f>IFERROR(__xludf.DUMMYFUNCTION("""COMPUTED_VALUE"""),"")</f>
        <v/>
      </c>
      <c r="M624" s="61" t="str">
        <f>IFERROR(__xludf.DUMMYFUNCTION("""COMPUTED_VALUE"""),"")</f>
        <v/>
      </c>
      <c r="N624" t="str">
        <f>IFERROR(__xludf.DUMMYFUNCTION("""COMPUTED_VALUE"""),"")</f>
        <v/>
      </c>
      <c r="O624" t="str">
        <f>IFERROR(__xludf.DUMMYFUNCTION("""COMPUTED_VALUE"""),"")</f>
        <v/>
      </c>
      <c r="P624" t="str">
        <f>IFERROR(__xludf.DUMMYFUNCTION("""COMPUTED_VALUE"""),"")</f>
        <v/>
      </c>
      <c r="Q624" t="str">
        <f>IFERROR(__xludf.DUMMYFUNCTION("""COMPUTED_VALUE"""),"")</f>
        <v/>
      </c>
      <c r="R624" t="str">
        <f>IFERROR(__xludf.DUMMYFUNCTION("""COMPUTED_VALUE"""),"")</f>
        <v/>
      </c>
      <c r="S624" t="str">
        <f>IFERROR(__xludf.DUMMYFUNCTION("""COMPUTED_VALUE"""),"")</f>
        <v/>
      </c>
      <c r="T624" t="str">
        <f>IFERROR(__xludf.DUMMYFUNCTION("""COMPUTED_VALUE"""),"")</f>
        <v/>
      </c>
      <c r="U624" t="str">
        <f>IFERROR(__xludf.DUMMYFUNCTION("""COMPUTED_VALUE"""),"")</f>
        <v/>
      </c>
      <c r="V624" t="str">
        <f>IFERROR(__xludf.DUMMYFUNCTION("""COMPUTED_VALUE"""),"")</f>
        <v/>
      </c>
      <c r="W624" t="str">
        <f>IFERROR(__xludf.DUMMYFUNCTION("""COMPUTED_VALUE"""),"")</f>
        <v/>
      </c>
      <c r="X624" t="str">
        <f>IFERROR(__xludf.DUMMYFUNCTION("""COMPUTED_VALUE"""),"")</f>
        <v/>
      </c>
      <c r="Y624" t="str">
        <f>IFERROR(__xludf.DUMMYFUNCTION("""COMPUTED_VALUE"""),"")</f>
        <v/>
      </c>
      <c r="Z624" t="str">
        <f>IFERROR(__xludf.DUMMYFUNCTION("""COMPUTED_VALUE"""),"")</f>
        <v/>
      </c>
      <c r="AA624" t="str">
        <f>IFERROR(__xludf.DUMMYFUNCTION("""COMPUTED_VALUE"""),"")</f>
        <v/>
      </c>
      <c r="AB624" t="str">
        <f>IFERROR(__xludf.DUMMYFUNCTION("""COMPUTED_VALUE"""),"")</f>
        <v/>
      </c>
      <c r="AC624" t="str">
        <f>IFERROR(__xludf.DUMMYFUNCTION("""COMPUTED_VALUE"""),"")</f>
        <v/>
      </c>
      <c r="AD624" t="str">
        <f>IFERROR(__xludf.DUMMYFUNCTION("""COMPUTED_VALUE"""),"")</f>
        <v/>
      </c>
      <c r="AE624" t="str">
        <f>IFERROR(__xludf.DUMMYFUNCTION("""COMPUTED_VALUE"""),"")</f>
        <v/>
      </c>
      <c r="AF624" t="str">
        <f>IFERROR(__xludf.DUMMYFUNCTION("""COMPUTED_VALUE"""),"")</f>
        <v/>
      </c>
      <c r="AG624" t="str">
        <f>IFERROR(__xludf.DUMMYFUNCTION("""COMPUTED_VALUE"""),"")</f>
        <v/>
      </c>
    </row>
    <row r="625">
      <c r="A625" t="str">
        <f>IFERROR(__xludf.DUMMYFUNCTION("""COMPUTED_VALUE"""),"")</f>
        <v/>
      </c>
      <c r="B625" t="str">
        <f>IFERROR(__xludf.DUMMYFUNCTION("""COMPUTED_VALUE"""),"")</f>
        <v/>
      </c>
      <c r="C625" t="str">
        <f>IFERROR(__xludf.DUMMYFUNCTION("""COMPUTED_VALUE"""),"")</f>
        <v/>
      </c>
      <c r="D625" t="str">
        <f>IFERROR(__xludf.DUMMYFUNCTION("""COMPUTED_VALUE"""),"")</f>
        <v/>
      </c>
      <c r="E625" t="str">
        <f>IFERROR(__xludf.DUMMYFUNCTION("""COMPUTED_VALUE"""),"")</f>
        <v/>
      </c>
      <c r="F625" t="str">
        <f>IFERROR(__xludf.DUMMYFUNCTION("""COMPUTED_VALUE"""),"")</f>
        <v/>
      </c>
      <c r="G625" t="str">
        <f>IFERROR(__xludf.DUMMYFUNCTION("""COMPUTED_VALUE"""),"")</f>
        <v/>
      </c>
      <c r="H625" t="str">
        <f>IFERROR(__xludf.DUMMYFUNCTION("""COMPUTED_VALUE"""),"")</f>
        <v/>
      </c>
      <c r="I625" t="str">
        <f>IFERROR(__xludf.DUMMYFUNCTION("""COMPUTED_VALUE"""),"")</f>
        <v/>
      </c>
      <c r="J625" t="str">
        <f>IFERROR(__xludf.DUMMYFUNCTION("""COMPUTED_VALUE"""),"")</f>
        <v/>
      </c>
      <c r="K625" t="str">
        <f>IFERROR(__xludf.DUMMYFUNCTION("""COMPUTED_VALUE"""),"")</f>
        <v/>
      </c>
      <c r="L625" s="61" t="str">
        <f>IFERROR(__xludf.DUMMYFUNCTION("""COMPUTED_VALUE"""),"")</f>
        <v/>
      </c>
      <c r="M625" s="61" t="str">
        <f>IFERROR(__xludf.DUMMYFUNCTION("""COMPUTED_VALUE"""),"")</f>
        <v/>
      </c>
      <c r="N625" t="str">
        <f>IFERROR(__xludf.DUMMYFUNCTION("""COMPUTED_VALUE"""),"")</f>
        <v/>
      </c>
      <c r="O625" t="str">
        <f>IFERROR(__xludf.DUMMYFUNCTION("""COMPUTED_VALUE"""),"")</f>
        <v/>
      </c>
      <c r="P625" t="str">
        <f>IFERROR(__xludf.DUMMYFUNCTION("""COMPUTED_VALUE"""),"")</f>
        <v/>
      </c>
      <c r="Q625" t="str">
        <f>IFERROR(__xludf.DUMMYFUNCTION("""COMPUTED_VALUE"""),"")</f>
        <v/>
      </c>
      <c r="R625" t="str">
        <f>IFERROR(__xludf.DUMMYFUNCTION("""COMPUTED_VALUE"""),"")</f>
        <v/>
      </c>
      <c r="S625" t="str">
        <f>IFERROR(__xludf.DUMMYFUNCTION("""COMPUTED_VALUE"""),"")</f>
        <v/>
      </c>
      <c r="T625" t="str">
        <f>IFERROR(__xludf.DUMMYFUNCTION("""COMPUTED_VALUE"""),"")</f>
        <v/>
      </c>
      <c r="U625" t="str">
        <f>IFERROR(__xludf.DUMMYFUNCTION("""COMPUTED_VALUE"""),"")</f>
        <v/>
      </c>
      <c r="V625" t="str">
        <f>IFERROR(__xludf.DUMMYFUNCTION("""COMPUTED_VALUE"""),"")</f>
        <v/>
      </c>
      <c r="W625" t="str">
        <f>IFERROR(__xludf.DUMMYFUNCTION("""COMPUTED_VALUE"""),"")</f>
        <v/>
      </c>
      <c r="X625" t="str">
        <f>IFERROR(__xludf.DUMMYFUNCTION("""COMPUTED_VALUE"""),"")</f>
        <v/>
      </c>
      <c r="Y625" t="str">
        <f>IFERROR(__xludf.DUMMYFUNCTION("""COMPUTED_VALUE"""),"")</f>
        <v/>
      </c>
      <c r="Z625" t="str">
        <f>IFERROR(__xludf.DUMMYFUNCTION("""COMPUTED_VALUE"""),"")</f>
        <v/>
      </c>
      <c r="AA625" t="str">
        <f>IFERROR(__xludf.DUMMYFUNCTION("""COMPUTED_VALUE"""),"")</f>
        <v/>
      </c>
      <c r="AB625" t="str">
        <f>IFERROR(__xludf.DUMMYFUNCTION("""COMPUTED_VALUE"""),"")</f>
        <v/>
      </c>
      <c r="AC625" t="str">
        <f>IFERROR(__xludf.DUMMYFUNCTION("""COMPUTED_VALUE"""),"")</f>
        <v/>
      </c>
      <c r="AD625" t="str">
        <f>IFERROR(__xludf.DUMMYFUNCTION("""COMPUTED_VALUE"""),"")</f>
        <v/>
      </c>
      <c r="AE625" t="str">
        <f>IFERROR(__xludf.DUMMYFUNCTION("""COMPUTED_VALUE"""),"")</f>
        <v/>
      </c>
      <c r="AF625" t="str">
        <f>IFERROR(__xludf.DUMMYFUNCTION("""COMPUTED_VALUE"""),"")</f>
        <v/>
      </c>
      <c r="AG625" t="str">
        <f>IFERROR(__xludf.DUMMYFUNCTION("""COMPUTED_VALUE"""),"")</f>
        <v/>
      </c>
    </row>
    <row r="626">
      <c r="A626" t="str">
        <f>IFERROR(__xludf.DUMMYFUNCTION("""COMPUTED_VALUE"""),"")</f>
        <v/>
      </c>
      <c r="B626" t="str">
        <f>IFERROR(__xludf.DUMMYFUNCTION("""COMPUTED_VALUE"""),"")</f>
        <v/>
      </c>
      <c r="C626" t="str">
        <f>IFERROR(__xludf.DUMMYFUNCTION("""COMPUTED_VALUE"""),"")</f>
        <v/>
      </c>
      <c r="D626" t="str">
        <f>IFERROR(__xludf.DUMMYFUNCTION("""COMPUTED_VALUE"""),"")</f>
        <v/>
      </c>
      <c r="E626" t="str">
        <f>IFERROR(__xludf.DUMMYFUNCTION("""COMPUTED_VALUE"""),"")</f>
        <v/>
      </c>
      <c r="F626" t="str">
        <f>IFERROR(__xludf.DUMMYFUNCTION("""COMPUTED_VALUE"""),"")</f>
        <v/>
      </c>
      <c r="G626" t="str">
        <f>IFERROR(__xludf.DUMMYFUNCTION("""COMPUTED_VALUE"""),"")</f>
        <v/>
      </c>
      <c r="H626" t="str">
        <f>IFERROR(__xludf.DUMMYFUNCTION("""COMPUTED_VALUE"""),"")</f>
        <v/>
      </c>
      <c r="I626" t="str">
        <f>IFERROR(__xludf.DUMMYFUNCTION("""COMPUTED_VALUE"""),"")</f>
        <v/>
      </c>
      <c r="J626" t="str">
        <f>IFERROR(__xludf.DUMMYFUNCTION("""COMPUTED_VALUE"""),"")</f>
        <v/>
      </c>
      <c r="K626" t="str">
        <f>IFERROR(__xludf.DUMMYFUNCTION("""COMPUTED_VALUE"""),"")</f>
        <v/>
      </c>
      <c r="L626" s="61" t="str">
        <f>IFERROR(__xludf.DUMMYFUNCTION("""COMPUTED_VALUE"""),"")</f>
        <v/>
      </c>
      <c r="M626" s="61" t="str">
        <f>IFERROR(__xludf.DUMMYFUNCTION("""COMPUTED_VALUE"""),"")</f>
        <v/>
      </c>
      <c r="N626" t="str">
        <f>IFERROR(__xludf.DUMMYFUNCTION("""COMPUTED_VALUE"""),"")</f>
        <v/>
      </c>
      <c r="O626" t="str">
        <f>IFERROR(__xludf.DUMMYFUNCTION("""COMPUTED_VALUE"""),"")</f>
        <v/>
      </c>
      <c r="P626" t="str">
        <f>IFERROR(__xludf.DUMMYFUNCTION("""COMPUTED_VALUE"""),"")</f>
        <v/>
      </c>
      <c r="Q626" t="str">
        <f>IFERROR(__xludf.DUMMYFUNCTION("""COMPUTED_VALUE"""),"")</f>
        <v/>
      </c>
      <c r="R626" t="str">
        <f>IFERROR(__xludf.DUMMYFUNCTION("""COMPUTED_VALUE"""),"")</f>
        <v/>
      </c>
      <c r="S626" t="str">
        <f>IFERROR(__xludf.DUMMYFUNCTION("""COMPUTED_VALUE"""),"")</f>
        <v/>
      </c>
      <c r="T626" t="str">
        <f>IFERROR(__xludf.DUMMYFUNCTION("""COMPUTED_VALUE"""),"")</f>
        <v/>
      </c>
      <c r="U626" t="str">
        <f>IFERROR(__xludf.DUMMYFUNCTION("""COMPUTED_VALUE"""),"")</f>
        <v/>
      </c>
      <c r="V626" t="str">
        <f>IFERROR(__xludf.DUMMYFUNCTION("""COMPUTED_VALUE"""),"")</f>
        <v/>
      </c>
      <c r="W626" t="str">
        <f>IFERROR(__xludf.DUMMYFUNCTION("""COMPUTED_VALUE"""),"")</f>
        <v/>
      </c>
      <c r="X626" t="str">
        <f>IFERROR(__xludf.DUMMYFUNCTION("""COMPUTED_VALUE"""),"")</f>
        <v/>
      </c>
      <c r="Y626" t="str">
        <f>IFERROR(__xludf.DUMMYFUNCTION("""COMPUTED_VALUE"""),"")</f>
        <v/>
      </c>
      <c r="Z626" t="str">
        <f>IFERROR(__xludf.DUMMYFUNCTION("""COMPUTED_VALUE"""),"")</f>
        <v/>
      </c>
      <c r="AA626" t="str">
        <f>IFERROR(__xludf.DUMMYFUNCTION("""COMPUTED_VALUE"""),"")</f>
        <v/>
      </c>
      <c r="AB626" t="str">
        <f>IFERROR(__xludf.DUMMYFUNCTION("""COMPUTED_VALUE"""),"")</f>
        <v/>
      </c>
      <c r="AC626" t="str">
        <f>IFERROR(__xludf.DUMMYFUNCTION("""COMPUTED_VALUE"""),"")</f>
        <v/>
      </c>
      <c r="AD626" t="str">
        <f>IFERROR(__xludf.DUMMYFUNCTION("""COMPUTED_VALUE"""),"")</f>
        <v/>
      </c>
      <c r="AE626" t="str">
        <f>IFERROR(__xludf.DUMMYFUNCTION("""COMPUTED_VALUE"""),"")</f>
        <v/>
      </c>
      <c r="AF626" t="str">
        <f>IFERROR(__xludf.DUMMYFUNCTION("""COMPUTED_VALUE"""),"")</f>
        <v/>
      </c>
      <c r="AG626" t="str">
        <f>IFERROR(__xludf.DUMMYFUNCTION("""COMPUTED_VALUE"""),"")</f>
        <v/>
      </c>
    </row>
    <row r="627">
      <c r="A627" t="str">
        <f>IFERROR(__xludf.DUMMYFUNCTION("""COMPUTED_VALUE"""),"")</f>
        <v/>
      </c>
      <c r="B627" t="str">
        <f>IFERROR(__xludf.DUMMYFUNCTION("""COMPUTED_VALUE"""),"")</f>
        <v/>
      </c>
      <c r="C627" t="str">
        <f>IFERROR(__xludf.DUMMYFUNCTION("""COMPUTED_VALUE"""),"")</f>
        <v/>
      </c>
      <c r="D627" t="str">
        <f>IFERROR(__xludf.DUMMYFUNCTION("""COMPUTED_VALUE"""),"")</f>
        <v/>
      </c>
      <c r="E627" t="str">
        <f>IFERROR(__xludf.DUMMYFUNCTION("""COMPUTED_VALUE"""),"")</f>
        <v/>
      </c>
      <c r="F627" t="str">
        <f>IFERROR(__xludf.DUMMYFUNCTION("""COMPUTED_VALUE"""),"")</f>
        <v/>
      </c>
      <c r="G627" t="str">
        <f>IFERROR(__xludf.DUMMYFUNCTION("""COMPUTED_VALUE"""),"")</f>
        <v/>
      </c>
      <c r="H627" t="str">
        <f>IFERROR(__xludf.DUMMYFUNCTION("""COMPUTED_VALUE"""),"")</f>
        <v/>
      </c>
      <c r="I627" t="str">
        <f>IFERROR(__xludf.DUMMYFUNCTION("""COMPUTED_VALUE"""),"")</f>
        <v/>
      </c>
      <c r="J627" t="str">
        <f>IFERROR(__xludf.DUMMYFUNCTION("""COMPUTED_VALUE"""),"")</f>
        <v/>
      </c>
      <c r="K627" t="str">
        <f>IFERROR(__xludf.DUMMYFUNCTION("""COMPUTED_VALUE"""),"")</f>
        <v/>
      </c>
      <c r="L627" s="61" t="str">
        <f>IFERROR(__xludf.DUMMYFUNCTION("""COMPUTED_VALUE"""),"")</f>
        <v/>
      </c>
      <c r="M627" s="61" t="str">
        <f>IFERROR(__xludf.DUMMYFUNCTION("""COMPUTED_VALUE"""),"")</f>
        <v/>
      </c>
      <c r="N627" t="str">
        <f>IFERROR(__xludf.DUMMYFUNCTION("""COMPUTED_VALUE"""),"")</f>
        <v/>
      </c>
      <c r="O627" t="str">
        <f>IFERROR(__xludf.DUMMYFUNCTION("""COMPUTED_VALUE"""),"")</f>
        <v/>
      </c>
      <c r="P627" t="str">
        <f>IFERROR(__xludf.DUMMYFUNCTION("""COMPUTED_VALUE"""),"")</f>
        <v/>
      </c>
      <c r="Q627" t="str">
        <f>IFERROR(__xludf.DUMMYFUNCTION("""COMPUTED_VALUE"""),"")</f>
        <v/>
      </c>
      <c r="R627" t="str">
        <f>IFERROR(__xludf.DUMMYFUNCTION("""COMPUTED_VALUE"""),"")</f>
        <v/>
      </c>
      <c r="S627" t="str">
        <f>IFERROR(__xludf.DUMMYFUNCTION("""COMPUTED_VALUE"""),"")</f>
        <v/>
      </c>
      <c r="T627" t="str">
        <f>IFERROR(__xludf.DUMMYFUNCTION("""COMPUTED_VALUE"""),"")</f>
        <v/>
      </c>
      <c r="U627" t="str">
        <f>IFERROR(__xludf.DUMMYFUNCTION("""COMPUTED_VALUE"""),"")</f>
        <v/>
      </c>
      <c r="V627" t="str">
        <f>IFERROR(__xludf.DUMMYFUNCTION("""COMPUTED_VALUE"""),"")</f>
        <v/>
      </c>
      <c r="W627" t="str">
        <f>IFERROR(__xludf.DUMMYFUNCTION("""COMPUTED_VALUE"""),"")</f>
        <v/>
      </c>
      <c r="X627" t="str">
        <f>IFERROR(__xludf.DUMMYFUNCTION("""COMPUTED_VALUE"""),"")</f>
        <v/>
      </c>
      <c r="Y627" t="str">
        <f>IFERROR(__xludf.DUMMYFUNCTION("""COMPUTED_VALUE"""),"")</f>
        <v/>
      </c>
      <c r="Z627" t="str">
        <f>IFERROR(__xludf.DUMMYFUNCTION("""COMPUTED_VALUE"""),"")</f>
        <v/>
      </c>
      <c r="AA627" t="str">
        <f>IFERROR(__xludf.DUMMYFUNCTION("""COMPUTED_VALUE"""),"")</f>
        <v/>
      </c>
      <c r="AB627" t="str">
        <f>IFERROR(__xludf.DUMMYFUNCTION("""COMPUTED_VALUE"""),"")</f>
        <v/>
      </c>
      <c r="AC627" t="str">
        <f>IFERROR(__xludf.DUMMYFUNCTION("""COMPUTED_VALUE"""),"")</f>
        <v/>
      </c>
      <c r="AD627" t="str">
        <f>IFERROR(__xludf.DUMMYFUNCTION("""COMPUTED_VALUE"""),"")</f>
        <v/>
      </c>
      <c r="AE627" t="str">
        <f>IFERROR(__xludf.DUMMYFUNCTION("""COMPUTED_VALUE"""),"")</f>
        <v/>
      </c>
      <c r="AF627" t="str">
        <f>IFERROR(__xludf.DUMMYFUNCTION("""COMPUTED_VALUE"""),"")</f>
        <v/>
      </c>
      <c r="AG627" t="str">
        <f>IFERROR(__xludf.DUMMYFUNCTION("""COMPUTED_VALUE"""),"")</f>
        <v/>
      </c>
    </row>
    <row r="628">
      <c r="A628" t="str">
        <f>IFERROR(__xludf.DUMMYFUNCTION("""COMPUTED_VALUE"""),"")</f>
        <v/>
      </c>
      <c r="B628" t="str">
        <f>IFERROR(__xludf.DUMMYFUNCTION("""COMPUTED_VALUE"""),"")</f>
        <v/>
      </c>
      <c r="C628" t="str">
        <f>IFERROR(__xludf.DUMMYFUNCTION("""COMPUTED_VALUE"""),"")</f>
        <v/>
      </c>
      <c r="D628" t="str">
        <f>IFERROR(__xludf.DUMMYFUNCTION("""COMPUTED_VALUE"""),"")</f>
        <v/>
      </c>
      <c r="E628" t="str">
        <f>IFERROR(__xludf.DUMMYFUNCTION("""COMPUTED_VALUE"""),"")</f>
        <v/>
      </c>
      <c r="F628" t="str">
        <f>IFERROR(__xludf.DUMMYFUNCTION("""COMPUTED_VALUE"""),"")</f>
        <v/>
      </c>
      <c r="G628" t="str">
        <f>IFERROR(__xludf.DUMMYFUNCTION("""COMPUTED_VALUE"""),"")</f>
        <v/>
      </c>
      <c r="H628" t="str">
        <f>IFERROR(__xludf.DUMMYFUNCTION("""COMPUTED_VALUE"""),"")</f>
        <v/>
      </c>
      <c r="I628" t="str">
        <f>IFERROR(__xludf.DUMMYFUNCTION("""COMPUTED_VALUE"""),"")</f>
        <v/>
      </c>
      <c r="J628" t="str">
        <f>IFERROR(__xludf.DUMMYFUNCTION("""COMPUTED_VALUE"""),"")</f>
        <v/>
      </c>
      <c r="K628" t="str">
        <f>IFERROR(__xludf.DUMMYFUNCTION("""COMPUTED_VALUE"""),"")</f>
        <v/>
      </c>
      <c r="L628" s="61" t="str">
        <f>IFERROR(__xludf.DUMMYFUNCTION("""COMPUTED_VALUE"""),"")</f>
        <v/>
      </c>
      <c r="M628" s="61" t="str">
        <f>IFERROR(__xludf.DUMMYFUNCTION("""COMPUTED_VALUE"""),"")</f>
        <v/>
      </c>
      <c r="N628" t="str">
        <f>IFERROR(__xludf.DUMMYFUNCTION("""COMPUTED_VALUE"""),"")</f>
        <v/>
      </c>
      <c r="O628" t="str">
        <f>IFERROR(__xludf.DUMMYFUNCTION("""COMPUTED_VALUE"""),"")</f>
        <v/>
      </c>
      <c r="P628" t="str">
        <f>IFERROR(__xludf.DUMMYFUNCTION("""COMPUTED_VALUE"""),"")</f>
        <v/>
      </c>
      <c r="Q628" t="str">
        <f>IFERROR(__xludf.DUMMYFUNCTION("""COMPUTED_VALUE"""),"")</f>
        <v/>
      </c>
      <c r="R628" t="str">
        <f>IFERROR(__xludf.DUMMYFUNCTION("""COMPUTED_VALUE"""),"")</f>
        <v/>
      </c>
      <c r="S628" t="str">
        <f>IFERROR(__xludf.DUMMYFUNCTION("""COMPUTED_VALUE"""),"")</f>
        <v/>
      </c>
      <c r="T628" t="str">
        <f>IFERROR(__xludf.DUMMYFUNCTION("""COMPUTED_VALUE"""),"")</f>
        <v/>
      </c>
      <c r="U628" t="str">
        <f>IFERROR(__xludf.DUMMYFUNCTION("""COMPUTED_VALUE"""),"")</f>
        <v/>
      </c>
      <c r="V628" t="str">
        <f>IFERROR(__xludf.DUMMYFUNCTION("""COMPUTED_VALUE"""),"")</f>
        <v/>
      </c>
      <c r="W628" t="str">
        <f>IFERROR(__xludf.DUMMYFUNCTION("""COMPUTED_VALUE"""),"")</f>
        <v/>
      </c>
      <c r="X628" t="str">
        <f>IFERROR(__xludf.DUMMYFUNCTION("""COMPUTED_VALUE"""),"")</f>
        <v/>
      </c>
      <c r="Y628" t="str">
        <f>IFERROR(__xludf.DUMMYFUNCTION("""COMPUTED_VALUE"""),"")</f>
        <v/>
      </c>
      <c r="Z628" t="str">
        <f>IFERROR(__xludf.DUMMYFUNCTION("""COMPUTED_VALUE"""),"")</f>
        <v/>
      </c>
      <c r="AA628" t="str">
        <f>IFERROR(__xludf.DUMMYFUNCTION("""COMPUTED_VALUE"""),"")</f>
        <v/>
      </c>
      <c r="AB628" t="str">
        <f>IFERROR(__xludf.DUMMYFUNCTION("""COMPUTED_VALUE"""),"")</f>
        <v/>
      </c>
      <c r="AC628" t="str">
        <f>IFERROR(__xludf.DUMMYFUNCTION("""COMPUTED_VALUE"""),"")</f>
        <v/>
      </c>
      <c r="AD628" t="str">
        <f>IFERROR(__xludf.DUMMYFUNCTION("""COMPUTED_VALUE"""),"")</f>
        <v/>
      </c>
      <c r="AE628" t="str">
        <f>IFERROR(__xludf.DUMMYFUNCTION("""COMPUTED_VALUE"""),"")</f>
        <v/>
      </c>
      <c r="AF628" t="str">
        <f>IFERROR(__xludf.DUMMYFUNCTION("""COMPUTED_VALUE"""),"")</f>
        <v/>
      </c>
      <c r="AG628" t="str">
        <f>IFERROR(__xludf.DUMMYFUNCTION("""COMPUTED_VALUE"""),"")</f>
        <v/>
      </c>
    </row>
    <row r="629">
      <c r="A629" t="str">
        <f>IFERROR(__xludf.DUMMYFUNCTION("""COMPUTED_VALUE"""),"")</f>
        <v/>
      </c>
      <c r="B629" t="str">
        <f>IFERROR(__xludf.DUMMYFUNCTION("""COMPUTED_VALUE"""),"")</f>
        <v/>
      </c>
      <c r="C629" t="str">
        <f>IFERROR(__xludf.DUMMYFUNCTION("""COMPUTED_VALUE"""),"")</f>
        <v/>
      </c>
      <c r="D629" t="str">
        <f>IFERROR(__xludf.DUMMYFUNCTION("""COMPUTED_VALUE"""),"")</f>
        <v/>
      </c>
      <c r="E629" t="str">
        <f>IFERROR(__xludf.DUMMYFUNCTION("""COMPUTED_VALUE"""),"")</f>
        <v/>
      </c>
      <c r="F629" t="str">
        <f>IFERROR(__xludf.DUMMYFUNCTION("""COMPUTED_VALUE"""),"")</f>
        <v/>
      </c>
      <c r="G629" t="str">
        <f>IFERROR(__xludf.DUMMYFUNCTION("""COMPUTED_VALUE"""),"")</f>
        <v/>
      </c>
      <c r="H629" t="str">
        <f>IFERROR(__xludf.DUMMYFUNCTION("""COMPUTED_VALUE"""),"")</f>
        <v/>
      </c>
      <c r="I629" t="str">
        <f>IFERROR(__xludf.DUMMYFUNCTION("""COMPUTED_VALUE"""),"")</f>
        <v/>
      </c>
      <c r="J629" t="str">
        <f>IFERROR(__xludf.DUMMYFUNCTION("""COMPUTED_VALUE"""),"")</f>
        <v/>
      </c>
      <c r="K629" t="str">
        <f>IFERROR(__xludf.DUMMYFUNCTION("""COMPUTED_VALUE"""),"")</f>
        <v/>
      </c>
      <c r="L629" s="61" t="str">
        <f>IFERROR(__xludf.DUMMYFUNCTION("""COMPUTED_VALUE"""),"")</f>
        <v/>
      </c>
      <c r="M629" s="61" t="str">
        <f>IFERROR(__xludf.DUMMYFUNCTION("""COMPUTED_VALUE"""),"")</f>
        <v/>
      </c>
      <c r="N629" t="str">
        <f>IFERROR(__xludf.DUMMYFUNCTION("""COMPUTED_VALUE"""),"")</f>
        <v/>
      </c>
      <c r="O629" t="str">
        <f>IFERROR(__xludf.DUMMYFUNCTION("""COMPUTED_VALUE"""),"")</f>
        <v/>
      </c>
      <c r="P629" t="str">
        <f>IFERROR(__xludf.DUMMYFUNCTION("""COMPUTED_VALUE"""),"")</f>
        <v/>
      </c>
      <c r="Q629" t="str">
        <f>IFERROR(__xludf.DUMMYFUNCTION("""COMPUTED_VALUE"""),"")</f>
        <v/>
      </c>
      <c r="R629" t="str">
        <f>IFERROR(__xludf.DUMMYFUNCTION("""COMPUTED_VALUE"""),"")</f>
        <v/>
      </c>
      <c r="S629" t="str">
        <f>IFERROR(__xludf.DUMMYFUNCTION("""COMPUTED_VALUE"""),"")</f>
        <v/>
      </c>
      <c r="T629" t="str">
        <f>IFERROR(__xludf.DUMMYFUNCTION("""COMPUTED_VALUE"""),"")</f>
        <v/>
      </c>
      <c r="U629" t="str">
        <f>IFERROR(__xludf.DUMMYFUNCTION("""COMPUTED_VALUE"""),"")</f>
        <v/>
      </c>
      <c r="V629" t="str">
        <f>IFERROR(__xludf.DUMMYFUNCTION("""COMPUTED_VALUE"""),"")</f>
        <v/>
      </c>
      <c r="W629" t="str">
        <f>IFERROR(__xludf.DUMMYFUNCTION("""COMPUTED_VALUE"""),"")</f>
        <v/>
      </c>
      <c r="X629" t="str">
        <f>IFERROR(__xludf.DUMMYFUNCTION("""COMPUTED_VALUE"""),"")</f>
        <v/>
      </c>
      <c r="Y629" t="str">
        <f>IFERROR(__xludf.DUMMYFUNCTION("""COMPUTED_VALUE"""),"")</f>
        <v/>
      </c>
      <c r="Z629" t="str">
        <f>IFERROR(__xludf.DUMMYFUNCTION("""COMPUTED_VALUE"""),"")</f>
        <v/>
      </c>
      <c r="AA629" t="str">
        <f>IFERROR(__xludf.DUMMYFUNCTION("""COMPUTED_VALUE"""),"")</f>
        <v/>
      </c>
      <c r="AB629" t="str">
        <f>IFERROR(__xludf.DUMMYFUNCTION("""COMPUTED_VALUE"""),"")</f>
        <v/>
      </c>
      <c r="AC629" t="str">
        <f>IFERROR(__xludf.DUMMYFUNCTION("""COMPUTED_VALUE"""),"")</f>
        <v/>
      </c>
      <c r="AD629" t="str">
        <f>IFERROR(__xludf.DUMMYFUNCTION("""COMPUTED_VALUE"""),"")</f>
        <v/>
      </c>
      <c r="AE629" t="str">
        <f>IFERROR(__xludf.DUMMYFUNCTION("""COMPUTED_VALUE"""),"")</f>
        <v/>
      </c>
      <c r="AF629" t="str">
        <f>IFERROR(__xludf.DUMMYFUNCTION("""COMPUTED_VALUE"""),"")</f>
        <v/>
      </c>
      <c r="AG629" t="str">
        <f>IFERROR(__xludf.DUMMYFUNCTION("""COMPUTED_VALUE"""),"")</f>
        <v/>
      </c>
    </row>
    <row r="630">
      <c r="A630" t="str">
        <f>IFERROR(__xludf.DUMMYFUNCTION("""COMPUTED_VALUE"""),"")</f>
        <v/>
      </c>
      <c r="B630" t="str">
        <f>IFERROR(__xludf.DUMMYFUNCTION("""COMPUTED_VALUE"""),"")</f>
        <v/>
      </c>
      <c r="C630" t="str">
        <f>IFERROR(__xludf.DUMMYFUNCTION("""COMPUTED_VALUE"""),"")</f>
        <v/>
      </c>
      <c r="D630" t="str">
        <f>IFERROR(__xludf.DUMMYFUNCTION("""COMPUTED_VALUE"""),"")</f>
        <v/>
      </c>
      <c r="E630" t="str">
        <f>IFERROR(__xludf.DUMMYFUNCTION("""COMPUTED_VALUE"""),"")</f>
        <v/>
      </c>
      <c r="F630" t="str">
        <f>IFERROR(__xludf.DUMMYFUNCTION("""COMPUTED_VALUE"""),"")</f>
        <v/>
      </c>
      <c r="G630" t="str">
        <f>IFERROR(__xludf.DUMMYFUNCTION("""COMPUTED_VALUE"""),"")</f>
        <v/>
      </c>
      <c r="H630" t="str">
        <f>IFERROR(__xludf.DUMMYFUNCTION("""COMPUTED_VALUE"""),"")</f>
        <v/>
      </c>
      <c r="I630" t="str">
        <f>IFERROR(__xludf.DUMMYFUNCTION("""COMPUTED_VALUE"""),"")</f>
        <v/>
      </c>
      <c r="J630" t="str">
        <f>IFERROR(__xludf.DUMMYFUNCTION("""COMPUTED_VALUE"""),"")</f>
        <v/>
      </c>
      <c r="K630" t="str">
        <f>IFERROR(__xludf.DUMMYFUNCTION("""COMPUTED_VALUE"""),"")</f>
        <v/>
      </c>
      <c r="L630" s="61" t="str">
        <f>IFERROR(__xludf.DUMMYFUNCTION("""COMPUTED_VALUE"""),"")</f>
        <v/>
      </c>
      <c r="M630" s="61" t="str">
        <f>IFERROR(__xludf.DUMMYFUNCTION("""COMPUTED_VALUE"""),"")</f>
        <v/>
      </c>
      <c r="N630" t="str">
        <f>IFERROR(__xludf.DUMMYFUNCTION("""COMPUTED_VALUE"""),"")</f>
        <v/>
      </c>
      <c r="O630" t="str">
        <f>IFERROR(__xludf.DUMMYFUNCTION("""COMPUTED_VALUE"""),"")</f>
        <v/>
      </c>
      <c r="P630" t="str">
        <f>IFERROR(__xludf.DUMMYFUNCTION("""COMPUTED_VALUE"""),"")</f>
        <v/>
      </c>
      <c r="Q630" t="str">
        <f>IFERROR(__xludf.DUMMYFUNCTION("""COMPUTED_VALUE"""),"")</f>
        <v/>
      </c>
      <c r="R630" t="str">
        <f>IFERROR(__xludf.DUMMYFUNCTION("""COMPUTED_VALUE"""),"")</f>
        <v/>
      </c>
      <c r="S630" t="str">
        <f>IFERROR(__xludf.DUMMYFUNCTION("""COMPUTED_VALUE"""),"")</f>
        <v/>
      </c>
      <c r="T630" t="str">
        <f>IFERROR(__xludf.DUMMYFUNCTION("""COMPUTED_VALUE"""),"")</f>
        <v/>
      </c>
      <c r="U630" t="str">
        <f>IFERROR(__xludf.DUMMYFUNCTION("""COMPUTED_VALUE"""),"")</f>
        <v/>
      </c>
      <c r="V630" t="str">
        <f>IFERROR(__xludf.DUMMYFUNCTION("""COMPUTED_VALUE"""),"")</f>
        <v/>
      </c>
      <c r="W630" t="str">
        <f>IFERROR(__xludf.DUMMYFUNCTION("""COMPUTED_VALUE"""),"")</f>
        <v/>
      </c>
      <c r="X630" t="str">
        <f>IFERROR(__xludf.DUMMYFUNCTION("""COMPUTED_VALUE"""),"")</f>
        <v/>
      </c>
      <c r="Y630" t="str">
        <f>IFERROR(__xludf.DUMMYFUNCTION("""COMPUTED_VALUE"""),"")</f>
        <v/>
      </c>
      <c r="Z630" t="str">
        <f>IFERROR(__xludf.DUMMYFUNCTION("""COMPUTED_VALUE"""),"")</f>
        <v/>
      </c>
      <c r="AA630" t="str">
        <f>IFERROR(__xludf.DUMMYFUNCTION("""COMPUTED_VALUE"""),"")</f>
        <v/>
      </c>
      <c r="AB630" t="str">
        <f>IFERROR(__xludf.DUMMYFUNCTION("""COMPUTED_VALUE"""),"")</f>
        <v/>
      </c>
      <c r="AC630" t="str">
        <f>IFERROR(__xludf.DUMMYFUNCTION("""COMPUTED_VALUE"""),"")</f>
        <v/>
      </c>
      <c r="AD630" t="str">
        <f>IFERROR(__xludf.DUMMYFUNCTION("""COMPUTED_VALUE"""),"")</f>
        <v/>
      </c>
      <c r="AE630" t="str">
        <f>IFERROR(__xludf.DUMMYFUNCTION("""COMPUTED_VALUE"""),"")</f>
        <v/>
      </c>
      <c r="AF630" t="str">
        <f>IFERROR(__xludf.DUMMYFUNCTION("""COMPUTED_VALUE"""),"")</f>
        <v/>
      </c>
      <c r="AG630" t="str">
        <f>IFERROR(__xludf.DUMMYFUNCTION("""COMPUTED_VALUE"""),"")</f>
        <v/>
      </c>
    </row>
    <row r="631">
      <c r="A631" t="str">
        <f>IFERROR(__xludf.DUMMYFUNCTION("""COMPUTED_VALUE"""),"")</f>
        <v/>
      </c>
      <c r="B631" t="str">
        <f>IFERROR(__xludf.DUMMYFUNCTION("""COMPUTED_VALUE"""),"")</f>
        <v/>
      </c>
      <c r="C631" t="str">
        <f>IFERROR(__xludf.DUMMYFUNCTION("""COMPUTED_VALUE"""),"")</f>
        <v/>
      </c>
      <c r="D631" t="str">
        <f>IFERROR(__xludf.DUMMYFUNCTION("""COMPUTED_VALUE"""),"")</f>
        <v/>
      </c>
      <c r="E631" t="str">
        <f>IFERROR(__xludf.DUMMYFUNCTION("""COMPUTED_VALUE"""),"")</f>
        <v/>
      </c>
      <c r="F631" t="str">
        <f>IFERROR(__xludf.DUMMYFUNCTION("""COMPUTED_VALUE"""),"")</f>
        <v/>
      </c>
      <c r="G631" t="str">
        <f>IFERROR(__xludf.DUMMYFUNCTION("""COMPUTED_VALUE"""),"")</f>
        <v/>
      </c>
      <c r="H631" t="str">
        <f>IFERROR(__xludf.DUMMYFUNCTION("""COMPUTED_VALUE"""),"")</f>
        <v/>
      </c>
      <c r="I631" t="str">
        <f>IFERROR(__xludf.DUMMYFUNCTION("""COMPUTED_VALUE"""),"")</f>
        <v/>
      </c>
      <c r="J631" t="str">
        <f>IFERROR(__xludf.DUMMYFUNCTION("""COMPUTED_VALUE"""),"")</f>
        <v/>
      </c>
      <c r="K631" t="str">
        <f>IFERROR(__xludf.DUMMYFUNCTION("""COMPUTED_VALUE"""),"")</f>
        <v/>
      </c>
      <c r="L631" s="61" t="str">
        <f>IFERROR(__xludf.DUMMYFUNCTION("""COMPUTED_VALUE"""),"")</f>
        <v/>
      </c>
      <c r="M631" s="61" t="str">
        <f>IFERROR(__xludf.DUMMYFUNCTION("""COMPUTED_VALUE"""),"")</f>
        <v/>
      </c>
      <c r="N631" t="str">
        <f>IFERROR(__xludf.DUMMYFUNCTION("""COMPUTED_VALUE"""),"")</f>
        <v/>
      </c>
      <c r="O631" t="str">
        <f>IFERROR(__xludf.DUMMYFUNCTION("""COMPUTED_VALUE"""),"")</f>
        <v/>
      </c>
      <c r="P631" t="str">
        <f>IFERROR(__xludf.DUMMYFUNCTION("""COMPUTED_VALUE"""),"")</f>
        <v/>
      </c>
      <c r="Q631" t="str">
        <f>IFERROR(__xludf.DUMMYFUNCTION("""COMPUTED_VALUE"""),"")</f>
        <v/>
      </c>
      <c r="R631" t="str">
        <f>IFERROR(__xludf.DUMMYFUNCTION("""COMPUTED_VALUE"""),"")</f>
        <v/>
      </c>
      <c r="S631" t="str">
        <f>IFERROR(__xludf.DUMMYFUNCTION("""COMPUTED_VALUE"""),"")</f>
        <v/>
      </c>
      <c r="T631" t="str">
        <f>IFERROR(__xludf.DUMMYFUNCTION("""COMPUTED_VALUE"""),"")</f>
        <v/>
      </c>
      <c r="U631" t="str">
        <f>IFERROR(__xludf.DUMMYFUNCTION("""COMPUTED_VALUE"""),"")</f>
        <v/>
      </c>
      <c r="V631" t="str">
        <f>IFERROR(__xludf.DUMMYFUNCTION("""COMPUTED_VALUE"""),"")</f>
        <v/>
      </c>
      <c r="W631" t="str">
        <f>IFERROR(__xludf.DUMMYFUNCTION("""COMPUTED_VALUE"""),"")</f>
        <v/>
      </c>
      <c r="X631" t="str">
        <f>IFERROR(__xludf.DUMMYFUNCTION("""COMPUTED_VALUE"""),"")</f>
        <v/>
      </c>
      <c r="Y631" t="str">
        <f>IFERROR(__xludf.DUMMYFUNCTION("""COMPUTED_VALUE"""),"")</f>
        <v/>
      </c>
      <c r="Z631" t="str">
        <f>IFERROR(__xludf.DUMMYFUNCTION("""COMPUTED_VALUE"""),"")</f>
        <v/>
      </c>
      <c r="AA631" t="str">
        <f>IFERROR(__xludf.DUMMYFUNCTION("""COMPUTED_VALUE"""),"")</f>
        <v/>
      </c>
      <c r="AB631" t="str">
        <f>IFERROR(__xludf.DUMMYFUNCTION("""COMPUTED_VALUE"""),"")</f>
        <v/>
      </c>
      <c r="AC631" t="str">
        <f>IFERROR(__xludf.DUMMYFUNCTION("""COMPUTED_VALUE"""),"")</f>
        <v/>
      </c>
      <c r="AD631" t="str">
        <f>IFERROR(__xludf.DUMMYFUNCTION("""COMPUTED_VALUE"""),"")</f>
        <v/>
      </c>
      <c r="AE631" t="str">
        <f>IFERROR(__xludf.DUMMYFUNCTION("""COMPUTED_VALUE"""),"")</f>
        <v/>
      </c>
      <c r="AF631" t="str">
        <f>IFERROR(__xludf.DUMMYFUNCTION("""COMPUTED_VALUE"""),"")</f>
        <v/>
      </c>
      <c r="AG631" t="str">
        <f>IFERROR(__xludf.DUMMYFUNCTION("""COMPUTED_VALUE"""),"")</f>
        <v/>
      </c>
    </row>
    <row r="632">
      <c r="A632" t="str">
        <f>IFERROR(__xludf.DUMMYFUNCTION("""COMPUTED_VALUE"""),"")</f>
        <v/>
      </c>
      <c r="B632" t="str">
        <f>IFERROR(__xludf.DUMMYFUNCTION("""COMPUTED_VALUE"""),"")</f>
        <v/>
      </c>
      <c r="C632" t="str">
        <f>IFERROR(__xludf.DUMMYFUNCTION("""COMPUTED_VALUE"""),"")</f>
        <v/>
      </c>
      <c r="D632" t="str">
        <f>IFERROR(__xludf.DUMMYFUNCTION("""COMPUTED_VALUE"""),"")</f>
        <v/>
      </c>
      <c r="E632" t="str">
        <f>IFERROR(__xludf.DUMMYFUNCTION("""COMPUTED_VALUE"""),"")</f>
        <v/>
      </c>
      <c r="F632" t="str">
        <f>IFERROR(__xludf.DUMMYFUNCTION("""COMPUTED_VALUE"""),"")</f>
        <v/>
      </c>
      <c r="G632" t="str">
        <f>IFERROR(__xludf.DUMMYFUNCTION("""COMPUTED_VALUE"""),"")</f>
        <v/>
      </c>
      <c r="H632" t="str">
        <f>IFERROR(__xludf.DUMMYFUNCTION("""COMPUTED_VALUE"""),"")</f>
        <v/>
      </c>
      <c r="I632" t="str">
        <f>IFERROR(__xludf.DUMMYFUNCTION("""COMPUTED_VALUE"""),"")</f>
        <v/>
      </c>
      <c r="J632" t="str">
        <f>IFERROR(__xludf.DUMMYFUNCTION("""COMPUTED_VALUE"""),"")</f>
        <v/>
      </c>
      <c r="K632" t="str">
        <f>IFERROR(__xludf.DUMMYFUNCTION("""COMPUTED_VALUE"""),"")</f>
        <v/>
      </c>
      <c r="L632" s="61" t="str">
        <f>IFERROR(__xludf.DUMMYFUNCTION("""COMPUTED_VALUE"""),"")</f>
        <v/>
      </c>
      <c r="M632" s="61" t="str">
        <f>IFERROR(__xludf.DUMMYFUNCTION("""COMPUTED_VALUE"""),"")</f>
        <v/>
      </c>
      <c r="N632" t="str">
        <f>IFERROR(__xludf.DUMMYFUNCTION("""COMPUTED_VALUE"""),"")</f>
        <v/>
      </c>
      <c r="O632" t="str">
        <f>IFERROR(__xludf.DUMMYFUNCTION("""COMPUTED_VALUE"""),"")</f>
        <v/>
      </c>
      <c r="P632" t="str">
        <f>IFERROR(__xludf.DUMMYFUNCTION("""COMPUTED_VALUE"""),"")</f>
        <v/>
      </c>
      <c r="Q632" t="str">
        <f>IFERROR(__xludf.DUMMYFUNCTION("""COMPUTED_VALUE"""),"")</f>
        <v/>
      </c>
      <c r="R632" t="str">
        <f>IFERROR(__xludf.DUMMYFUNCTION("""COMPUTED_VALUE"""),"")</f>
        <v/>
      </c>
      <c r="S632" t="str">
        <f>IFERROR(__xludf.DUMMYFUNCTION("""COMPUTED_VALUE"""),"")</f>
        <v/>
      </c>
      <c r="T632" t="str">
        <f>IFERROR(__xludf.DUMMYFUNCTION("""COMPUTED_VALUE"""),"")</f>
        <v/>
      </c>
      <c r="U632" t="str">
        <f>IFERROR(__xludf.DUMMYFUNCTION("""COMPUTED_VALUE"""),"")</f>
        <v/>
      </c>
      <c r="V632" t="str">
        <f>IFERROR(__xludf.DUMMYFUNCTION("""COMPUTED_VALUE"""),"")</f>
        <v/>
      </c>
      <c r="W632" t="str">
        <f>IFERROR(__xludf.DUMMYFUNCTION("""COMPUTED_VALUE"""),"")</f>
        <v/>
      </c>
      <c r="X632" t="str">
        <f>IFERROR(__xludf.DUMMYFUNCTION("""COMPUTED_VALUE"""),"")</f>
        <v/>
      </c>
      <c r="Y632" t="str">
        <f>IFERROR(__xludf.DUMMYFUNCTION("""COMPUTED_VALUE"""),"")</f>
        <v/>
      </c>
      <c r="Z632" t="str">
        <f>IFERROR(__xludf.DUMMYFUNCTION("""COMPUTED_VALUE"""),"")</f>
        <v/>
      </c>
      <c r="AA632" t="str">
        <f>IFERROR(__xludf.DUMMYFUNCTION("""COMPUTED_VALUE"""),"")</f>
        <v/>
      </c>
      <c r="AB632" t="str">
        <f>IFERROR(__xludf.DUMMYFUNCTION("""COMPUTED_VALUE"""),"")</f>
        <v/>
      </c>
      <c r="AC632" t="str">
        <f>IFERROR(__xludf.DUMMYFUNCTION("""COMPUTED_VALUE"""),"")</f>
        <v/>
      </c>
      <c r="AD632" t="str">
        <f>IFERROR(__xludf.DUMMYFUNCTION("""COMPUTED_VALUE"""),"")</f>
        <v/>
      </c>
      <c r="AE632" t="str">
        <f>IFERROR(__xludf.DUMMYFUNCTION("""COMPUTED_VALUE"""),"")</f>
        <v/>
      </c>
      <c r="AF632" t="str">
        <f>IFERROR(__xludf.DUMMYFUNCTION("""COMPUTED_VALUE"""),"")</f>
        <v/>
      </c>
      <c r="AG632" t="str">
        <f>IFERROR(__xludf.DUMMYFUNCTION("""COMPUTED_VALUE"""),"")</f>
        <v/>
      </c>
    </row>
    <row r="633">
      <c r="A633" t="str">
        <f>IFERROR(__xludf.DUMMYFUNCTION("""COMPUTED_VALUE"""),"")</f>
        <v/>
      </c>
      <c r="B633" t="str">
        <f>IFERROR(__xludf.DUMMYFUNCTION("""COMPUTED_VALUE"""),"")</f>
        <v/>
      </c>
      <c r="C633" t="str">
        <f>IFERROR(__xludf.DUMMYFUNCTION("""COMPUTED_VALUE"""),"")</f>
        <v/>
      </c>
      <c r="D633" t="str">
        <f>IFERROR(__xludf.DUMMYFUNCTION("""COMPUTED_VALUE"""),"")</f>
        <v/>
      </c>
      <c r="E633" t="str">
        <f>IFERROR(__xludf.DUMMYFUNCTION("""COMPUTED_VALUE"""),"")</f>
        <v/>
      </c>
      <c r="F633" t="str">
        <f>IFERROR(__xludf.DUMMYFUNCTION("""COMPUTED_VALUE"""),"")</f>
        <v/>
      </c>
      <c r="G633" t="str">
        <f>IFERROR(__xludf.DUMMYFUNCTION("""COMPUTED_VALUE"""),"")</f>
        <v/>
      </c>
      <c r="H633" t="str">
        <f>IFERROR(__xludf.DUMMYFUNCTION("""COMPUTED_VALUE"""),"")</f>
        <v/>
      </c>
      <c r="I633" t="str">
        <f>IFERROR(__xludf.DUMMYFUNCTION("""COMPUTED_VALUE"""),"")</f>
        <v/>
      </c>
      <c r="J633" t="str">
        <f>IFERROR(__xludf.DUMMYFUNCTION("""COMPUTED_VALUE"""),"")</f>
        <v/>
      </c>
      <c r="K633" t="str">
        <f>IFERROR(__xludf.DUMMYFUNCTION("""COMPUTED_VALUE"""),"")</f>
        <v/>
      </c>
      <c r="L633" s="61" t="str">
        <f>IFERROR(__xludf.DUMMYFUNCTION("""COMPUTED_VALUE"""),"")</f>
        <v/>
      </c>
      <c r="M633" s="61" t="str">
        <f>IFERROR(__xludf.DUMMYFUNCTION("""COMPUTED_VALUE"""),"")</f>
        <v/>
      </c>
      <c r="N633" t="str">
        <f>IFERROR(__xludf.DUMMYFUNCTION("""COMPUTED_VALUE"""),"")</f>
        <v/>
      </c>
      <c r="O633" t="str">
        <f>IFERROR(__xludf.DUMMYFUNCTION("""COMPUTED_VALUE"""),"")</f>
        <v/>
      </c>
      <c r="P633" t="str">
        <f>IFERROR(__xludf.DUMMYFUNCTION("""COMPUTED_VALUE"""),"")</f>
        <v/>
      </c>
      <c r="Q633" t="str">
        <f>IFERROR(__xludf.DUMMYFUNCTION("""COMPUTED_VALUE"""),"")</f>
        <v/>
      </c>
      <c r="R633" t="str">
        <f>IFERROR(__xludf.DUMMYFUNCTION("""COMPUTED_VALUE"""),"")</f>
        <v/>
      </c>
      <c r="S633" t="str">
        <f>IFERROR(__xludf.DUMMYFUNCTION("""COMPUTED_VALUE"""),"")</f>
        <v/>
      </c>
      <c r="T633" t="str">
        <f>IFERROR(__xludf.DUMMYFUNCTION("""COMPUTED_VALUE"""),"")</f>
        <v/>
      </c>
      <c r="U633" t="str">
        <f>IFERROR(__xludf.DUMMYFUNCTION("""COMPUTED_VALUE"""),"")</f>
        <v/>
      </c>
      <c r="V633" t="str">
        <f>IFERROR(__xludf.DUMMYFUNCTION("""COMPUTED_VALUE"""),"")</f>
        <v/>
      </c>
      <c r="W633" t="str">
        <f>IFERROR(__xludf.DUMMYFUNCTION("""COMPUTED_VALUE"""),"")</f>
        <v/>
      </c>
      <c r="X633" t="str">
        <f>IFERROR(__xludf.DUMMYFUNCTION("""COMPUTED_VALUE"""),"")</f>
        <v/>
      </c>
      <c r="Y633" t="str">
        <f>IFERROR(__xludf.DUMMYFUNCTION("""COMPUTED_VALUE"""),"")</f>
        <v/>
      </c>
      <c r="Z633" t="str">
        <f>IFERROR(__xludf.DUMMYFUNCTION("""COMPUTED_VALUE"""),"")</f>
        <v/>
      </c>
      <c r="AA633" t="str">
        <f>IFERROR(__xludf.DUMMYFUNCTION("""COMPUTED_VALUE"""),"")</f>
        <v/>
      </c>
      <c r="AB633" t="str">
        <f>IFERROR(__xludf.DUMMYFUNCTION("""COMPUTED_VALUE"""),"")</f>
        <v/>
      </c>
      <c r="AC633" t="str">
        <f>IFERROR(__xludf.DUMMYFUNCTION("""COMPUTED_VALUE"""),"")</f>
        <v/>
      </c>
      <c r="AD633" t="str">
        <f>IFERROR(__xludf.DUMMYFUNCTION("""COMPUTED_VALUE"""),"")</f>
        <v/>
      </c>
      <c r="AE633" t="str">
        <f>IFERROR(__xludf.DUMMYFUNCTION("""COMPUTED_VALUE"""),"")</f>
        <v/>
      </c>
      <c r="AF633" t="str">
        <f>IFERROR(__xludf.DUMMYFUNCTION("""COMPUTED_VALUE"""),"")</f>
        <v/>
      </c>
      <c r="AG633" t="str">
        <f>IFERROR(__xludf.DUMMYFUNCTION("""COMPUTED_VALUE"""),"")</f>
        <v/>
      </c>
    </row>
    <row r="634">
      <c r="A634" t="str">
        <f>IFERROR(__xludf.DUMMYFUNCTION("""COMPUTED_VALUE"""),"")</f>
        <v/>
      </c>
      <c r="B634" t="str">
        <f>IFERROR(__xludf.DUMMYFUNCTION("""COMPUTED_VALUE"""),"")</f>
        <v/>
      </c>
      <c r="C634" t="str">
        <f>IFERROR(__xludf.DUMMYFUNCTION("""COMPUTED_VALUE"""),"")</f>
        <v/>
      </c>
      <c r="D634" t="str">
        <f>IFERROR(__xludf.DUMMYFUNCTION("""COMPUTED_VALUE"""),"")</f>
        <v/>
      </c>
      <c r="E634" t="str">
        <f>IFERROR(__xludf.DUMMYFUNCTION("""COMPUTED_VALUE"""),"")</f>
        <v/>
      </c>
      <c r="F634" t="str">
        <f>IFERROR(__xludf.DUMMYFUNCTION("""COMPUTED_VALUE"""),"")</f>
        <v/>
      </c>
      <c r="G634" t="str">
        <f>IFERROR(__xludf.DUMMYFUNCTION("""COMPUTED_VALUE"""),"")</f>
        <v/>
      </c>
      <c r="H634" t="str">
        <f>IFERROR(__xludf.DUMMYFUNCTION("""COMPUTED_VALUE"""),"")</f>
        <v/>
      </c>
      <c r="I634" t="str">
        <f>IFERROR(__xludf.DUMMYFUNCTION("""COMPUTED_VALUE"""),"")</f>
        <v/>
      </c>
      <c r="J634" t="str">
        <f>IFERROR(__xludf.DUMMYFUNCTION("""COMPUTED_VALUE"""),"")</f>
        <v/>
      </c>
      <c r="K634" t="str">
        <f>IFERROR(__xludf.DUMMYFUNCTION("""COMPUTED_VALUE"""),"")</f>
        <v/>
      </c>
      <c r="L634" s="61" t="str">
        <f>IFERROR(__xludf.DUMMYFUNCTION("""COMPUTED_VALUE"""),"")</f>
        <v/>
      </c>
      <c r="M634" s="61" t="str">
        <f>IFERROR(__xludf.DUMMYFUNCTION("""COMPUTED_VALUE"""),"")</f>
        <v/>
      </c>
      <c r="N634" t="str">
        <f>IFERROR(__xludf.DUMMYFUNCTION("""COMPUTED_VALUE"""),"")</f>
        <v/>
      </c>
      <c r="O634" t="str">
        <f>IFERROR(__xludf.DUMMYFUNCTION("""COMPUTED_VALUE"""),"")</f>
        <v/>
      </c>
      <c r="P634" t="str">
        <f>IFERROR(__xludf.DUMMYFUNCTION("""COMPUTED_VALUE"""),"")</f>
        <v/>
      </c>
      <c r="Q634" t="str">
        <f>IFERROR(__xludf.DUMMYFUNCTION("""COMPUTED_VALUE"""),"")</f>
        <v/>
      </c>
      <c r="R634" t="str">
        <f>IFERROR(__xludf.DUMMYFUNCTION("""COMPUTED_VALUE"""),"")</f>
        <v/>
      </c>
      <c r="S634" t="str">
        <f>IFERROR(__xludf.DUMMYFUNCTION("""COMPUTED_VALUE"""),"")</f>
        <v/>
      </c>
      <c r="T634" t="str">
        <f>IFERROR(__xludf.DUMMYFUNCTION("""COMPUTED_VALUE"""),"")</f>
        <v/>
      </c>
      <c r="U634" t="str">
        <f>IFERROR(__xludf.DUMMYFUNCTION("""COMPUTED_VALUE"""),"")</f>
        <v/>
      </c>
      <c r="V634" t="str">
        <f>IFERROR(__xludf.DUMMYFUNCTION("""COMPUTED_VALUE"""),"")</f>
        <v/>
      </c>
      <c r="W634" t="str">
        <f>IFERROR(__xludf.DUMMYFUNCTION("""COMPUTED_VALUE"""),"")</f>
        <v/>
      </c>
      <c r="X634" t="str">
        <f>IFERROR(__xludf.DUMMYFUNCTION("""COMPUTED_VALUE"""),"")</f>
        <v/>
      </c>
      <c r="Y634" t="str">
        <f>IFERROR(__xludf.DUMMYFUNCTION("""COMPUTED_VALUE"""),"")</f>
        <v/>
      </c>
      <c r="Z634" t="str">
        <f>IFERROR(__xludf.DUMMYFUNCTION("""COMPUTED_VALUE"""),"")</f>
        <v/>
      </c>
      <c r="AA634" t="str">
        <f>IFERROR(__xludf.DUMMYFUNCTION("""COMPUTED_VALUE"""),"")</f>
        <v/>
      </c>
      <c r="AB634" t="str">
        <f>IFERROR(__xludf.DUMMYFUNCTION("""COMPUTED_VALUE"""),"")</f>
        <v/>
      </c>
      <c r="AC634" t="str">
        <f>IFERROR(__xludf.DUMMYFUNCTION("""COMPUTED_VALUE"""),"")</f>
        <v/>
      </c>
      <c r="AD634" t="str">
        <f>IFERROR(__xludf.DUMMYFUNCTION("""COMPUTED_VALUE"""),"")</f>
        <v/>
      </c>
      <c r="AE634" t="str">
        <f>IFERROR(__xludf.DUMMYFUNCTION("""COMPUTED_VALUE"""),"")</f>
        <v/>
      </c>
      <c r="AF634" t="str">
        <f>IFERROR(__xludf.DUMMYFUNCTION("""COMPUTED_VALUE"""),"")</f>
        <v/>
      </c>
      <c r="AG634" t="str">
        <f>IFERROR(__xludf.DUMMYFUNCTION("""COMPUTED_VALUE"""),"")</f>
        <v/>
      </c>
    </row>
    <row r="635">
      <c r="A635" t="str">
        <f>IFERROR(__xludf.DUMMYFUNCTION("""COMPUTED_VALUE"""),"")</f>
        <v/>
      </c>
      <c r="B635" t="str">
        <f>IFERROR(__xludf.DUMMYFUNCTION("""COMPUTED_VALUE"""),"")</f>
        <v/>
      </c>
      <c r="C635" t="str">
        <f>IFERROR(__xludf.DUMMYFUNCTION("""COMPUTED_VALUE"""),"")</f>
        <v/>
      </c>
      <c r="D635" t="str">
        <f>IFERROR(__xludf.DUMMYFUNCTION("""COMPUTED_VALUE"""),"")</f>
        <v/>
      </c>
      <c r="E635" t="str">
        <f>IFERROR(__xludf.DUMMYFUNCTION("""COMPUTED_VALUE"""),"")</f>
        <v/>
      </c>
      <c r="F635" t="str">
        <f>IFERROR(__xludf.DUMMYFUNCTION("""COMPUTED_VALUE"""),"")</f>
        <v/>
      </c>
      <c r="G635" t="str">
        <f>IFERROR(__xludf.DUMMYFUNCTION("""COMPUTED_VALUE"""),"")</f>
        <v/>
      </c>
      <c r="H635" t="str">
        <f>IFERROR(__xludf.DUMMYFUNCTION("""COMPUTED_VALUE"""),"")</f>
        <v/>
      </c>
      <c r="I635" t="str">
        <f>IFERROR(__xludf.DUMMYFUNCTION("""COMPUTED_VALUE"""),"")</f>
        <v/>
      </c>
      <c r="J635" t="str">
        <f>IFERROR(__xludf.DUMMYFUNCTION("""COMPUTED_VALUE"""),"")</f>
        <v/>
      </c>
      <c r="K635" t="str">
        <f>IFERROR(__xludf.DUMMYFUNCTION("""COMPUTED_VALUE"""),"")</f>
        <v/>
      </c>
      <c r="L635" s="61" t="str">
        <f>IFERROR(__xludf.DUMMYFUNCTION("""COMPUTED_VALUE"""),"")</f>
        <v/>
      </c>
      <c r="M635" s="61" t="str">
        <f>IFERROR(__xludf.DUMMYFUNCTION("""COMPUTED_VALUE"""),"")</f>
        <v/>
      </c>
      <c r="N635" t="str">
        <f>IFERROR(__xludf.DUMMYFUNCTION("""COMPUTED_VALUE"""),"")</f>
        <v/>
      </c>
      <c r="O635" t="str">
        <f>IFERROR(__xludf.DUMMYFUNCTION("""COMPUTED_VALUE"""),"")</f>
        <v/>
      </c>
      <c r="P635" t="str">
        <f>IFERROR(__xludf.DUMMYFUNCTION("""COMPUTED_VALUE"""),"")</f>
        <v/>
      </c>
      <c r="Q635" t="str">
        <f>IFERROR(__xludf.DUMMYFUNCTION("""COMPUTED_VALUE"""),"")</f>
        <v/>
      </c>
      <c r="R635" t="str">
        <f>IFERROR(__xludf.DUMMYFUNCTION("""COMPUTED_VALUE"""),"")</f>
        <v/>
      </c>
      <c r="S635" t="str">
        <f>IFERROR(__xludf.DUMMYFUNCTION("""COMPUTED_VALUE"""),"")</f>
        <v/>
      </c>
      <c r="T635" t="str">
        <f>IFERROR(__xludf.DUMMYFUNCTION("""COMPUTED_VALUE"""),"")</f>
        <v/>
      </c>
      <c r="U635" t="str">
        <f>IFERROR(__xludf.DUMMYFUNCTION("""COMPUTED_VALUE"""),"")</f>
        <v/>
      </c>
      <c r="V635" t="str">
        <f>IFERROR(__xludf.DUMMYFUNCTION("""COMPUTED_VALUE"""),"")</f>
        <v/>
      </c>
      <c r="W635" t="str">
        <f>IFERROR(__xludf.DUMMYFUNCTION("""COMPUTED_VALUE"""),"")</f>
        <v/>
      </c>
      <c r="X635" t="str">
        <f>IFERROR(__xludf.DUMMYFUNCTION("""COMPUTED_VALUE"""),"")</f>
        <v/>
      </c>
      <c r="Y635" t="str">
        <f>IFERROR(__xludf.DUMMYFUNCTION("""COMPUTED_VALUE"""),"")</f>
        <v/>
      </c>
      <c r="Z635" t="str">
        <f>IFERROR(__xludf.DUMMYFUNCTION("""COMPUTED_VALUE"""),"")</f>
        <v/>
      </c>
      <c r="AA635" t="str">
        <f>IFERROR(__xludf.DUMMYFUNCTION("""COMPUTED_VALUE"""),"")</f>
        <v/>
      </c>
      <c r="AB635" t="str">
        <f>IFERROR(__xludf.DUMMYFUNCTION("""COMPUTED_VALUE"""),"")</f>
        <v/>
      </c>
      <c r="AC635" t="str">
        <f>IFERROR(__xludf.DUMMYFUNCTION("""COMPUTED_VALUE"""),"")</f>
        <v/>
      </c>
      <c r="AD635" t="str">
        <f>IFERROR(__xludf.DUMMYFUNCTION("""COMPUTED_VALUE"""),"")</f>
        <v/>
      </c>
      <c r="AE635" t="str">
        <f>IFERROR(__xludf.DUMMYFUNCTION("""COMPUTED_VALUE"""),"")</f>
        <v/>
      </c>
      <c r="AF635" t="str">
        <f>IFERROR(__xludf.DUMMYFUNCTION("""COMPUTED_VALUE"""),"")</f>
        <v/>
      </c>
      <c r="AG635" t="str">
        <f>IFERROR(__xludf.DUMMYFUNCTION("""COMPUTED_VALUE"""),"")</f>
        <v/>
      </c>
    </row>
    <row r="636">
      <c r="A636" t="str">
        <f>IFERROR(__xludf.DUMMYFUNCTION("""COMPUTED_VALUE"""),"")</f>
        <v/>
      </c>
      <c r="B636" t="str">
        <f>IFERROR(__xludf.DUMMYFUNCTION("""COMPUTED_VALUE"""),"")</f>
        <v/>
      </c>
      <c r="C636" t="str">
        <f>IFERROR(__xludf.DUMMYFUNCTION("""COMPUTED_VALUE"""),"")</f>
        <v/>
      </c>
      <c r="D636" t="str">
        <f>IFERROR(__xludf.DUMMYFUNCTION("""COMPUTED_VALUE"""),"")</f>
        <v/>
      </c>
      <c r="E636" t="str">
        <f>IFERROR(__xludf.DUMMYFUNCTION("""COMPUTED_VALUE"""),"")</f>
        <v/>
      </c>
      <c r="F636" t="str">
        <f>IFERROR(__xludf.DUMMYFUNCTION("""COMPUTED_VALUE"""),"")</f>
        <v/>
      </c>
      <c r="G636" t="str">
        <f>IFERROR(__xludf.DUMMYFUNCTION("""COMPUTED_VALUE"""),"")</f>
        <v/>
      </c>
      <c r="H636" t="str">
        <f>IFERROR(__xludf.DUMMYFUNCTION("""COMPUTED_VALUE"""),"")</f>
        <v/>
      </c>
      <c r="I636" t="str">
        <f>IFERROR(__xludf.DUMMYFUNCTION("""COMPUTED_VALUE"""),"")</f>
        <v/>
      </c>
      <c r="J636" t="str">
        <f>IFERROR(__xludf.DUMMYFUNCTION("""COMPUTED_VALUE"""),"")</f>
        <v/>
      </c>
      <c r="K636" t="str">
        <f>IFERROR(__xludf.DUMMYFUNCTION("""COMPUTED_VALUE"""),"")</f>
        <v/>
      </c>
      <c r="L636" s="61" t="str">
        <f>IFERROR(__xludf.DUMMYFUNCTION("""COMPUTED_VALUE"""),"")</f>
        <v/>
      </c>
      <c r="M636" s="61" t="str">
        <f>IFERROR(__xludf.DUMMYFUNCTION("""COMPUTED_VALUE"""),"")</f>
        <v/>
      </c>
      <c r="N636" t="str">
        <f>IFERROR(__xludf.DUMMYFUNCTION("""COMPUTED_VALUE"""),"")</f>
        <v/>
      </c>
      <c r="O636" t="str">
        <f>IFERROR(__xludf.DUMMYFUNCTION("""COMPUTED_VALUE"""),"")</f>
        <v/>
      </c>
      <c r="P636" t="str">
        <f>IFERROR(__xludf.DUMMYFUNCTION("""COMPUTED_VALUE"""),"")</f>
        <v/>
      </c>
      <c r="Q636" t="str">
        <f>IFERROR(__xludf.DUMMYFUNCTION("""COMPUTED_VALUE"""),"")</f>
        <v/>
      </c>
      <c r="R636" t="str">
        <f>IFERROR(__xludf.DUMMYFUNCTION("""COMPUTED_VALUE"""),"")</f>
        <v/>
      </c>
      <c r="S636" t="str">
        <f>IFERROR(__xludf.DUMMYFUNCTION("""COMPUTED_VALUE"""),"")</f>
        <v/>
      </c>
      <c r="T636" t="str">
        <f>IFERROR(__xludf.DUMMYFUNCTION("""COMPUTED_VALUE"""),"")</f>
        <v/>
      </c>
      <c r="U636" t="str">
        <f>IFERROR(__xludf.DUMMYFUNCTION("""COMPUTED_VALUE"""),"")</f>
        <v/>
      </c>
      <c r="V636" t="str">
        <f>IFERROR(__xludf.DUMMYFUNCTION("""COMPUTED_VALUE"""),"")</f>
        <v/>
      </c>
      <c r="W636" t="str">
        <f>IFERROR(__xludf.DUMMYFUNCTION("""COMPUTED_VALUE"""),"")</f>
        <v/>
      </c>
      <c r="X636" t="str">
        <f>IFERROR(__xludf.DUMMYFUNCTION("""COMPUTED_VALUE"""),"")</f>
        <v/>
      </c>
      <c r="Y636" t="str">
        <f>IFERROR(__xludf.DUMMYFUNCTION("""COMPUTED_VALUE"""),"")</f>
        <v/>
      </c>
      <c r="Z636" t="str">
        <f>IFERROR(__xludf.DUMMYFUNCTION("""COMPUTED_VALUE"""),"")</f>
        <v/>
      </c>
      <c r="AA636" t="str">
        <f>IFERROR(__xludf.DUMMYFUNCTION("""COMPUTED_VALUE"""),"")</f>
        <v/>
      </c>
      <c r="AB636" t="str">
        <f>IFERROR(__xludf.DUMMYFUNCTION("""COMPUTED_VALUE"""),"")</f>
        <v/>
      </c>
      <c r="AC636" t="str">
        <f>IFERROR(__xludf.DUMMYFUNCTION("""COMPUTED_VALUE"""),"")</f>
        <v/>
      </c>
      <c r="AD636" t="str">
        <f>IFERROR(__xludf.DUMMYFUNCTION("""COMPUTED_VALUE"""),"")</f>
        <v/>
      </c>
      <c r="AE636" t="str">
        <f>IFERROR(__xludf.DUMMYFUNCTION("""COMPUTED_VALUE"""),"")</f>
        <v/>
      </c>
      <c r="AF636" t="str">
        <f>IFERROR(__xludf.DUMMYFUNCTION("""COMPUTED_VALUE"""),"")</f>
        <v/>
      </c>
      <c r="AG636" t="str">
        <f>IFERROR(__xludf.DUMMYFUNCTION("""COMPUTED_VALUE"""),"")</f>
        <v/>
      </c>
    </row>
    <row r="637">
      <c r="A637" t="str">
        <f>IFERROR(__xludf.DUMMYFUNCTION("""COMPUTED_VALUE"""),"")</f>
        <v/>
      </c>
      <c r="B637" t="str">
        <f>IFERROR(__xludf.DUMMYFUNCTION("""COMPUTED_VALUE"""),"")</f>
        <v/>
      </c>
      <c r="C637" t="str">
        <f>IFERROR(__xludf.DUMMYFUNCTION("""COMPUTED_VALUE"""),"")</f>
        <v/>
      </c>
      <c r="D637" t="str">
        <f>IFERROR(__xludf.DUMMYFUNCTION("""COMPUTED_VALUE"""),"")</f>
        <v/>
      </c>
      <c r="E637" t="str">
        <f>IFERROR(__xludf.DUMMYFUNCTION("""COMPUTED_VALUE"""),"")</f>
        <v/>
      </c>
      <c r="F637" t="str">
        <f>IFERROR(__xludf.DUMMYFUNCTION("""COMPUTED_VALUE"""),"")</f>
        <v/>
      </c>
      <c r="G637" t="str">
        <f>IFERROR(__xludf.DUMMYFUNCTION("""COMPUTED_VALUE"""),"")</f>
        <v/>
      </c>
      <c r="H637" t="str">
        <f>IFERROR(__xludf.DUMMYFUNCTION("""COMPUTED_VALUE"""),"")</f>
        <v/>
      </c>
      <c r="I637" t="str">
        <f>IFERROR(__xludf.DUMMYFUNCTION("""COMPUTED_VALUE"""),"")</f>
        <v/>
      </c>
      <c r="J637" t="str">
        <f>IFERROR(__xludf.DUMMYFUNCTION("""COMPUTED_VALUE"""),"")</f>
        <v/>
      </c>
      <c r="K637" t="str">
        <f>IFERROR(__xludf.DUMMYFUNCTION("""COMPUTED_VALUE"""),"")</f>
        <v/>
      </c>
      <c r="L637" s="61" t="str">
        <f>IFERROR(__xludf.DUMMYFUNCTION("""COMPUTED_VALUE"""),"")</f>
        <v/>
      </c>
      <c r="M637" s="61" t="str">
        <f>IFERROR(__xludf.DUMMYFUNCTION("""COMPUTED_VALUE"""),"")</f>
        <v/>
      </c>
      <c r="N637" t="str">
        <f>IFERROR(__xludf.DUMMYFUNCTION("""COMPUTED_VALUE"""),"")</f>
        <v/>
      </c>
      <c r="O637" t="str">
        <f>IFERROR(__xludf.DUMMYFUNCTION("""COMPUTED_VALUE"""),"")</f>
        <v/>
      </c>
      <c r="P637" t="str">
        <f>IFERROR(__xludf.DUMMYFUNCTION("""COMPUTED_VALUE"""),"")</f>
        <v/>
      </c>
      <c r="Q637" t="str">
        <f>IFERROR(__xludf.DUMMYFUNCTION("""COMPUTED_VALUE"""),"")</f>
        <v/>
      </c>
      <c r="R637" t="str">
        <f>IFERROR(__xludf.DUMMYFUNCTION("""COMPUTED_VALUE"""),"")</f>
        <v/>
      </c>
      <c r="S637" t="str">
        <f>IFERROR(__xludf.DUMMYFUNCTION("""COMPUTED_VALUE"""),"")</f>
        <v/>
      </c>
      <c r="T637" t="str">
        <f>IFERROR(__xludf.DUMMYFUNCTION("""COMPUTED_VALUE"""),"")</f>
        <v/>
      </c>
      <c r="U637" t="str">
        <f>IFERROR(__xludf.DUMMYFUNCTION("""COMPUTED_VALUE"""),"")</f>
        <v/>
      </c>
      <c r="V637" t="str">
        <f>IFERROR(__xludf.DUMMYFUNCTION("""COMPUTED_VALUE"""),"")</f>
        <v/>
      </c>
      <c r="W637" t="str">
        <f>IFERROR(__xludf.DUMMYFUNCTION("""COMPUTED_VALUE"""),"")</f>
        <v/>
      </c>
      <c r="X637" t="str">
        <f>IFERROR(__xludf.DUMMYFUNCTION("""COMPUTED_VALUE"""),"")</f>
        <v/>
      </c>
      <c r="Y637" t="str">
        <f>IFERROR(__xludf.DUMMYFUNCTION("""COMPUTED_VALUE"""),"")</f>
        <v/>
      </c>
      <c r="Z637" t="str">
        <f>IFERROR(__xludf.DUMMYFUNCTION("""COMPUTED_VALUE"""),"")</f>
        <v/>
      </c>
      <c r="AA637" t="str">
        <f>IFERROR(__xludf.DUMMYFUNCTION("""COMPUTED_VALUE"""),"")</f>
        <v/>
      </c>
      <c r="AB637" t="str">
        <f>IFERROR(__xludf.DUMMYFUNCTION("""COMPUTED_VALUE"""),"")</f>
        <v/>
      </c>
      <c r="AC637" t="str">
        <f>IFERROR(__xludf.DUMMYFUNCTION("""COMPUTED_VALUE"""),"")</f>
        <v/>
      </c>
      <c r="AD637" t="str">
        <f>IFERROR(__xludf.DUMMYFUNCTION("""COMPUTED_VALUE"""),"")</f>
        <v/>
      </c>
      <c r="AE637" t="str">
        <f>IFERROR(__xludf.DUMMYFUNCTION("""COMPUTED_VALUE"""),"")</f>
        <v/>
      </c>
      <c r="AF637" t="str">
        <f>IFERROR(__xludf.DUMMYFUNCTION("""COMPUTED_VALUE"""),"")</f>
        <v/>
      </c>
      <c r="AG637" t="str">
        <f>IFERROR(__xludf.DUMMYFUNCTION("""COMPUTED_VALUE"""),"")</f>
        <v/>
      </c>
    </row>
    <row r="638">
      <c r="A638" t="str">
        <f>IFERROR(__xludf.DUMMYFUNCTION("""COMPUTED_VALUE"""),"")</f>
        <v/>
      </c>
      <c r="B638" t="str">
        <f>IFERROR(__xludf.DUMMYFUNCTION("""COMPUTED_VALUE"""),"")</f>
        <v/>
      </c>
      <c r="C638" t="str">
        <f>IFERROR(__xludf.DUMMYFUNCTION("""COMPUTED_VALUE"""),"")</f>
        <v/>
      </c>
      <c r="D638" t="str">
        <f>IFERROR(__xludf.DUMMYFUNCTION("""COMPUTED_VALUE"""),"")</f>
        <v/>
      </c>
      <c r="E638" t="str">
        <f>IFERROR(__xludf.DUMMYFUNCTION("""COMPUTED_VALUE"""),"")</f>
        <v/>
      </c>
      <c r="F638" t="str">
        <f>IFERROR(__xludf.DUMMYFUNCTION("""COMPUTED_VALUE"""),"")</f>
        <v/>
      </c>
      <c r="G638" t="str">
        <f>IFERROR(__xludf.DUMMYFUNCTION("""COMPUTED_VALUE"""),"")</f>
        <v/>
      </c>
      <c r="H638" t="str">
        <f>IFERROR(__xludf.DUMMYFUNCTION("""COMPUTED_VALUE"""),"")</f>
        <v/>
      </c>
      <c r="I638" t="str">
        <f>IFERROR(__xludf.DUMMYFUNCTION("""COMPUTED_VALUE"""),"")</f>
        <v/>
      </c>
      <c r="J638" t="str">
        <f>IFERROR(__xludf.DUMMYFUNCTION("""COMPUTED_VALUE"""),"")</f>
        <v/>
      </c>
      <c r="K638" t="str">
        <f>IFERROR(__xludf.DUMMYFUNCTION("""COMPUTED_VALUE"""),"")</f>
        <v/>
      </c>
      <c r="L638" s="61" t="str">
        <f>IFERROR(__xludf.DUMMYFUNCTION("""COMPUTED_VALUE"""),"")</f>
        <v/>
      </c>
      <c r="M638" s="61" t="str">
        <f>IFERROR(__xludf.DUMMYFUNCTION("""COMPUTED_VALUE"""),"")</f>
        <v/>
      </c>
      <c r="N638" t="str">
        <f>IFERROR(__xludf.DUMMYFUNCTION("""COMPUTED_VALUE"""),"")</f>
        <v/>
      </c>
      <c r="O638" t="str">
        <f>IFERROR(__xludf.DUMMYFUNCTION("""COMPUTED_VALUE"""),"")</f>
        <v/>
      </c>
      <c r="P638" t="str">
        <f>IFERROR(__xludf.DUMMYFUNCTION("""COMPUTED_VALUE"""),"")</f>
        <v/>
      </c>
      <c r="Q638" t="str">
        <f>IFERROR(__xludf.DUMMYFUNCTION("""COMPUTED_VALUE"""),"")</f>
        <v/>
      </c>
      <c r="R638" t="str">
        <f>IFERROR(__xludf.DUMMYFUNCTION("""COMPUTED_VALUE"""),"")</f>
        <v/>
      </c>
      <c r="S638" t="str">
        <f>IFERROR(__xludf.DUMMYFUNCTION("""COMPUTED_VALUE"""),"")</f>
        <v/>
      </c>
      <c r="T638" t="str">
        <f>IFERROR(__xludf.DUMMYFUNCTION("""COMPUTED_VALUE"""),"")</f>
        <v/>
      </c>
      <c r="U638" t="str">
        <f>IFERROR(__xludf.DUMMYFUNCTION("""COMPUTED_VALUE"""),"")</f>
        <v/>
      </c>
      <c r="V638" t="str">
        <f>IFERROR(__xludf.DUMMYFUNCTION("""COMPUTED_VALUE"""),"")</f>
        <v/>
      </c>
      <c r="W638" t="str">
        <f>IFERROR(__xludf.DUMMYFUNCTION("""COMPUTED_VALUE"""),"")</f>
        <v/>
      </c>
      <c r="X638" t="str">
        <f>IFERROR(__xludf.DUMMYFUNCTION("""COMPUTED_VALUE"""),"")</f>
        <v/>
      </c>
      <c r="Y638" t="str">
        <f>IFERROR(__xludf.DUMMYFUNCTION("""COMPUTED_VALUE"""),"")</f>
        <v/>
      </c>
      <c r="Z638" t="str">
        <f>IFERROR(__xludf.DUMMYFUNCTION("""COMPUTED_VALUE"""),"")</f>
        <v/>
      </c>
      <c r="AA638" t="str">
        <f>IFERROR(__xludf.DUMMYFUNCTION("""COMPUTED_VALUE"""),"")</f>
        <v/>
      </c>
      <c r="AB638" t="str">
        <f>IFERROR(__xludf.DUMMYFUNCTION("""COMPUTED_VALUE"""),"")</f>
        <v/>
      </c>
      <c r="AC638" t="str">
        <f>IFERROR(__xludf.DUMMYFUNCTION("""COMPUTED_VALUE"""),"")</f>
        <v/>
      </c>
      <c r="AD638" t="str">
        <f>IFERROR(__xludf.DUMMYFUNCTION("""COMPUTED_VALUE"""),"")</f>
        <v/>
      </c>
      <c r="AE638" t="str">
        <f>IFERROR(__xludf.DUMMYFUNCTION("""COMPUTED_VALUE"""),"")</f>
        <v/>
      </c>
      <c r="AF638" t="str">
        <f>IFERROR(__xludf.DUMMYFUNCTION("""COMPUTED_VALUE"""),"")</f>
        <v/>
      </c>
      <c r="AG638" t="str">
        <f>IFERROR(__xludf.DUMMYFUNCTION("""COMPUTED_VALUE"""),"")</f>
        <v/>
      </c>
    </row>
    <row r="639">
      <c r="A639" t="str">
        <f>IFERROR(__xludf.DUMMYFUNCTION("""COMPUTED_VALUE"""),"")</f>
        <v/>
      </c>
      <c r="B639" t="str">
        <f>IFERROR(__xludf.DUMMYFUNCTION("""COMPUTED_VALUE"""),"")</f>
        <v/>
      </c>
      <c r="C639" t="str">
        <f>IFERROR(__xludf.DUMMYFUNCTION("""COMPUTED_VALUE"""),"")</f>
        <v/>
      </c>
      <c r="D639" t="str">
        <f>IFERROR(__xludf.DUMMYFUNCTION("""COMPUTED_VALUE"""),"")</f>
        <v/>
      </c>
      <c r="E639" t="str">
        <f>IFERROR(__xludf.DUMMYFUNCTION("""COMPUTED_VALUE"""),"")</f>
        <v/>
      </c>
      <c r="F639" t="str">
        <f>IFERROR(__xludf.DUMMYFUNCTION("""COMPUTED_VALUE"""),"")</f>
        <v/>
      </c>
      <c r="G639" t="str">
        <f>IFERROR(__xludf.DUMMYFUNCTION("""COMPUTED_VALUE"""),"")</f>
        <v/>
      </c>
      <c r="H639" t="str">
        <f>IFERROR(__xludf.DUMMYFUNCTION("""COMPUTED_VALUE"""),"")</f>
        <v/>
      </c>
      <c r="I639" t="str">
        <f>IFERROR(__xludf.DUMMYFUNCTION("""COMPUTED_VALUE"""),"")</f>
        <v/>
      </c>
      <c r="J639" t="str">
        <f>IFERROR(__xludf.DUMMYFUNCTION("""COMPUTED_VALUE"""),"")</f>
        <v/>
      </c>
      <c r="K639" t="str">
        <f>IFERROR(__xludf.DUMMYFUNCTION("""COMPUTED_VALUE"""),"")</f>
        <v/>
      </c>
      <c r="L639" s="61" t="str">
        <f>IFERROR(__xludf.DUMMYFUNCTION("""COMPUTED_VALUE"""),"")</f>
        <v/>
      </c>
      <c r="M639" s="61" t="str">
        <f>IFERROR(__xludf.DUMMYFUNCTION("""COMPUTED_VALUE"""),"")</f>
        <v/>
      </c>
      <c r="N639" t="str">
        <f>IFERROR(__xludf.DUMMYFUNCTION("""COMPUTED_VALUE"""),"")</f>
        <v/>
      </c>
      <c r="O639" t="str">
        <f>IFERROR(__xludf.DUMMYFUNCTION("""COMPUTED_VALUE"""),"")</f>
        <v/>
      </c>
      <c r="P639" t="str">
        <f>IFERROR(__xludf.DUMMYFUNCTION("""COMPUTED_VALUE"""),"")</f>
        <v/>
      </c>
      <c r="Q639" t="str">
        <f>IFERROR(__xludf.DUMMYFUNCTION("""COMPUTED_VALUE"""),"")</f>
        <v/>
      </c>
      <c r="R639" t="str">
        <f>IFERROR(__xludf.DUMMYFUNCTION("""COMPUTED_VALUE"""),"")</f>
        <v/>
      </c>
      <c r="S639" t="str">
        <f>IFERROR(__xludf.DUMMYFUNCTION("""COMPUTED_VALUE"""),"")</f>
        <v/>
      </c>
      <c r="T639" t="str">
        <f>IFERROR(__xludf.DUMMYFUNCTION("""COMPUTED_VALUE"""),"")</f>
        <v/>
      </c>
      <c r="U639" t="str">
        <f>IFERROR(__xludf.DUMMYFUNCTION("""COMPUTED_VALUE"""),"")</f>
        <v/>
      </c>
      <c r="V639" t="str">
        <f>IFERROR(__xludf.DUMMYFUNCTION("""COMPUTED_VALUE"""),"")</f>
        <v/>
      </c>
      <c r="W639" t="str">
        <f>IFERROR(__xludf.DUMMYFUNCTION("""COMPUTED_VALUE"""),"")</f>
        <v/>
      </c>
      <c r="X639" t="str">
        <f>IFERROR(__xludf.DUMMYFUNCTION("""COMPUTED_VALUE"""),"")</f>
        <v/>
      </c>
      <c r="Y639" t="str">
        <f>IFERROR(__xludf.DUMMYFUNCTION("""COMPUTED_VALUE"""),"")</f>
        <v/>
      </c>
      <c r="Z639" t="str">
        <f>IFERROR(__xludf.DUMMYFUNCTION("""COMPUTED_VALUE"""),"")</f>
        <v/>
      </c>
      <c r="AA639" t="str">
        <f>IFERROR(__xludf.DUMMYFUNCTION("""COMPUTED_VALUE"""),"")</f>
        <v/>
      </c>
      <c r="AB639" t="str">
        <f>IFERROR(__xludf.DUMMYFUNCTION("""COMPUTED_VALUE"""),"")</f>
        <v/>
      </c>
      <c r="AC639" t="str">
        <f>IFERROR(__xludf.DUMMYFUNCTION("""COMPUTED_VALUE"""),"")</f>
        <v/>
      </c>
      <c r="AD639" t="str">
        <f>IFERROR(__xludf.DUMMYFUNCTION("""COMPUTED_VALUE"""),"")</f>
        <v/>
      </c>
      <c r="AE639" t="str">
        <f>IFERROR(__xludf.DUMMYFUNCTION("""COMPUTED_VALUE"""),"")</f>
        <v/>
      </c>
      <c r="AF639" t="str">
        <f>IFERROR(__xludf.DUMMYFUNCTION("""COMPUTED_VALUE"""),"")</f>
        <v/>
      </c>
      <c r="AG639" t="str">
        <f>IFERROR(__xludf.DUMMYFUNCTION("""COMPUTED_VALUE"""),"")</f>
        <v/>
      </c>
    </row>
    <row r="640">
      <c r="A640" t="str">
        <f>IFERROR(__xludf.DUMMYFUNCTION("""COMPUTED_VALUE"""),"")</f>
        <v/>
      </c>
      <c r="B640" t="str">
        <f>IFERROR(__xludf.DUMMYFUNCTION("""COMPUTED_VALUE"""),"")</f>
        <v/>
      </c>
      <c r="C640" t="str">
        <f>IFERROR(__xludf.DUMMYFUNCTION("""COMPUTED_VALUE"""),"")</f>
        <v/>
      </c>
      <c r="D640" t="str">
        <f>IFERROR(__xludf.DUMMYFUNCTION("""COMPUTED_VALUE"""),"")</f>
        <v/>
      </c>
      <c r="E640" t="str">
        <f>IFERROR(__xludf.DUMMYFUNCTION("""COMPUTED_VALUE"""),"")</f>
        <v/>
      </c>
      <c r="F640" t="str">
        <f>IFERROR(__xludf.DUMMYFUNCTION("""COMPUTED_VALUE"""),"")</f>
        <v/>
      </c>
      <c r="G640" t="str">
        <f>IFERROR(__xludf.DUMMYFUNCTION("""COMPUTED_VALUE"""),"")</f>
        <v/>
      </c>
      <c r="H640" t="str">
        <f>IFERROR(__xludf.DUMMYFUNCTION("""COMPUTED_VALUE"""),"")</f>
        <v/>
      </c>
      <c r="I640" t="str">
        <f>IFERROR(__xludf.DUMMYFUNCTION("""COMPUTED_VALUE"""),"")</f>
        <v/>
      </c>
      <c r="J640" t="str">
        <f>IFERROR(__xludf.DUMMYFUNCTION("""COMPUTED_VALUE"""),"")</f>
        <v/>
      </c>
      <c r="K640" t="str">
        <f>IFERROR(__xludf.DUMMYFUNCTION("""COMPUTED_VALUE"""),"")</f>
        <v/>
      </c>
      <c r="L640" s="61" t="str">
        <f>IFERROR(__xludf.DUMMYFUNCTION("""COMPUTED_VALUE"""),"")</f>
        <v/>
      </c>
      <c r="M640" s="61" t="str">
        <f>IFERROR(__xludf.DUMMYFUNCTION("""COMPUTED_VALUE"""),"")</f>
        <v/>
      </c>
      <c r="N640" t="str">
        <f>IFERROR(__xludf.DUMMYFUNCTION("""COMPUTED_VALUE"""),"")</f>
        <v/>
      </c>
      <c r="O640" t="str">
        <f>IFERROR(__xludf.DUMMYFUNCTION("""COMPUTED_VALUE"""),"")</f>
        <v/>
      </c>
      <c r="P640" t="str">
        <f>IFERROR(__xludf.DUMMYFUNCTION("""COMPUTED_VALUE"""),"")</f>
        <v/>
      </c>
      <c r="Q640" t="str">
        <f>IFERROR(__xludf.DUMMYFUNCTION("""COMPUTED_VALUE"""),"")</f>
        <v/>
      </c>
      <c r="R640" t="str">
        <f>IFERROR(__xludf.DUMMYFUNCTION("""COMPUTED_VALUE"""),"")</f>
        <v/>
      </c>
      <c r="S640" t="str">
        <f>IFERROR(__xludf.DUMMYFUNCTION("""COMPUTED_VALUE"""),"")</f>
        <v/>
      </c>
      <c r="T640" t="str">
        <f>IFERROR(__xludf.DUMMYFUNCTION("""COMPUTED_VALUE"""),"")</f>
        <v/>
      </c>
      <c r="U640" t="str">
        <f>IFERROR(__xludf.DUMMYFUNCTION("""COMPUTED_VALUE"""),"")</f>
        <v/>
      </c>
      <c r="V640" t="str">
        <f>IFERROR(__xludf.DUMMYFUNCTION("""COMPUTED_VALUE"""),"")</f>
        <v/>
      </c>
      <c r="W640" t="str">
        <f>IFERROR(__xludf.DUMMYFUNCTION("""COMPUTED_VALUE"""),"")</f>
        <v/>
      </c>
      <c r="X640" t="str">
        <f>IFERROR(__xludf.DUMMYFUNCTION("""COMPUTED_VALUE"""),"")</f>
        <v/>
      </c>
      <c r="Y640" t="str">
        <f>IFERROR(__xludf.DUMMYFUNCTION("""COMPUTED_VALUE"""),"")</f>
        <v/>
      </c>
      <c r="Z640" t="str">
        <f>IFERROR(__xludf.DUMMYFUNCTION("""COMPUTED_VALUE"""),"")</f>
        <v/>
      </c>
      <c r="AA640" t="str">
        <f>IFERROR(__xludf.DUMMYFUNCTION("""COMPUTED_VALUE"""),"")</f>
        <v/>
      </c>
      <c r="AB640" t="str">
        <f>IFERROR(__xludf.DUMMYFUNCTION("""COMPUTED_VALUE"""),"")</f>
        <v/>
      </c>
      <c r="AC640" t="str">
        <f>IFERROR(__xludf.DUMMYFUNCTION("""COMPUTED_VALUE"""),"")</f>
        <v/>
      </c>
      <c r="AD640" t="str">
        <f>IFERROR(__xludf.DUMMYFUNCTION("""COMPUTED_VALUE"""),"")</f>
        <v/>
      </c>
      <c r="AE640" t="str">
        <f>IFERROR(__xludf.DUMMYFUNCTION("""COMPUTED_VALUE"""),"")</f>
        <v/>
      </c>
      <c r="AF640" t="str">
        <f>IFERROR(__xludf.DUMMYFUNCTION("""COMPUTED_VALUE"""),"")</f>
        <v/>
      </c>
      <c r="AG640" t="str">
        <f>IFERROR(__xludf.DUMMYFUNCTION("""COMPUTED_VALUE"""),"")</f>
        <v/>
      </c>
    </row>
    <row r="641">
      <c r="A641" t="str">
        <f>IFERROR(__xludf.DUMMYFUNCTION("""COMPUTED_VALUE"""),"")</f>
        <v/>
      </c>
      <c r="B641" t="str">
        <f>IFERROR(__xludf.DUMMYFUNCTION("""COMPUTED_VALUE"""),"")</f>
        <v/>
      </c>
      <c r="C641" t="str">
        <f>IFERROR(__xludf.DUMMYFUNCTION("""COMPUTED_VALUE"""),"")</f>
        <v/>
      </c>
      <c r="D641" t="str">
        <f>IFERROR(__xludf.DUMMYFUNCTION("""COMPUTED_VALUE"""),"")</f>
        <v/>
      </c>
      <c r="E641" t="str">
        <f>IFERROR(__xludf.DUMMYFUNCTION("""COMPUTED_VALUE"""),"")</f>
        <v/>
      </c>
      <c r="F641" t="str">
        <f>IFERROR(__xludf.DUMMYFUNCTION("""COMPUTED_VALUE"""),"")</f>
        <v/>
      </c>
      <c r="G641" t="str">
        <f>IFERROR(__xludf.DUMMYFUNCTION("""COMPUTED_VALUE"""),"")</f>
        <v/>
      </c>
      <c r="H641" t="str">
        <f>IFERROR(__xludf.DUMMYFUNCTION("""COMPUTED_VALUE"""),"")</f>
        <v/>
      </c>
      <c r="I641" t="str">
        <f>IFERROR(__xludf.DUMMYFUNCTION("""COMPUTED_VALUE"""),"")</f>
        <v/>
      </c>
      <c r="J641" t="str">
        <f>IFERROR(__xludf.DUMMYFUNCTION("""COMPUTED_VALUE"""),"")</f>
        <v/>
      </c>
      <c r="K641" t="str">
        <f>IFERROR(__xludf.DUMMYFUNCTION("""COMPUTED_VALUE"""),"")</f>
        <v/>
      </c>
      <c r="L641" s="61" t="str">
        <f>IFERROR(__xludf.DUMMYFUNCTION("""COMPUTED_VALUE"""),"")</f>
        <v/>
      </c>
      <c r="M641" s="61" t="str">
        <f>IFERROR(__xludf.DUMMYFUNCTION("""COMPUTED_VALUE"""),"")</f>
        <v/>
      </c>
      <c r="N641" t="str">
        <f>IFERROR(__xludf.DUMMYFUNCTION("""COMPUTED_VALUE"""),"")</f>
        <v/>
      </c>
      <c r="O641" t="str">
        <f>IFERROR(__xludf.DUMMYFUNCTION("""COMPUTED_VALUE"""),"")</f>
        <v/>
      </c>
      <c r="P641" t="str">
        <f>IFERROR(__xludf.DUMMYFUNCTION("""COMPUTED_VALUE"""),"")</f>
        <v/>
      </c>
      <c r="Q641" t="str">
        <f>IFERROR(__xludf.DUMMYFUNCTION("""COMPUTED_VALUE"""),"")</f>
        <v/>
      </c>
      <c r="R641" t="str">
        <f>IFERROR(__xludf.DUMMYFUNCTION("""COMPUTED_VALUE"""),"")</f>
        <v/>
      </c>
      <c r="S641" t="str">
        <f>IFERROR(__xludf.DUMMYFUNCTION("""COMPUTED_VALUE"""),"")</f>
        <v/>
      </c>
      <c r="T641" t="str">
        <f>IFERROR(__xludf.DUMMYFUNCTION("""COMPUTED_VALUE"""),"")</f>
        <v/>
      </c>
      <c r="U641" t="str">
        <f>IFERROR(__xludf.DUMMYFUNCTION("""COMPUTED_VALUE"""),"")</f>
        <v/>
      </c>
      <c r="V641" t="str">
        <f>IFERROR(__xludf.DUMMYFUNCTION("""COMPUTED_VALUE"""),"")</f>
        <v/>
      </c>
      <c r="W641" t="str">
        <f>IFERROR(__xludf.DUMMYFUNCTION("""COMPUTED_VALUE"""),"")</f>
        <v/>
      </c>
      <c r="X641" t="str">
        <f>IFERROR(__xludf.DUMMYFUNCTION("""COMPUTED_VALUE"""),"")</f>
        <v/>
      </c>
      <c r="Y641" t="str">
        <f>IFERROR(__xludf.DUMMYFUNCTION("""COMPUTED_VALUE"""),"")</f>
        <v/>
      </c>
      <c r="Z641" t="str">
        <f>IFERROR(__xludf.DUMMYFUNCTION("""COMPUTED_VALUE"""),"")</f>
        <v/>
      </c>
      <c r="AA641" t="str">
        <f>IFERROR(__xludf.DUMMYFUNCTION("""COMPUTED_VALUE"""),"")</f>
        <v/>
      </c>
      <c r="AB641" t="str">
        <f>IFERROR(__xludf.DUMMYFUNCTION("""COMPUTED_VALUE"""),"")</f>
        <v/>
      </c>
      <c r="AC641" t="str">
        <f>IFERROR(__xludf.DUMMYFUNCTION("""COMPUTED_VALUE"""),"")</f>
        <v/>
      </c>
      <c r="AD641" t="str">
        <f>IFERROR(__xludf.DUMMYFUNCTION("""COMPUTED_VALUE"""),"")</f>
        <v/>
      </c>
      <c r="AE641" t="str">
        <f>IFERROR(__xludf.DUMMYFUNCTION("""COMPUTED_VALUE"""),"")</f>
        <v/>
      </c>
      <c r="AF641" t="str">
        <f>IFERROR(__xludf.DUMMYFUNCTION("""COMPUTED_VALUE"""),"")</f>
        <v/>
      </c>
      <c r="AG641" t="str">
        <f>IFERROR(__xludf.DUMMYFUNCTION("""COMPUTED_VALUE"""),"")</f>
        <v/>
      </c>
    </row>
    <row r="642">
      <c r="A642" t="str">
        <f>IFERROR(__xludf.DUMMYFUNCTION("""COMPUTED_VALUE"""),"")</f>
        <v/>
      </c>
      <c r="B642" t="str">
        <f>IFERROR(__xludf.DUMMYFUNCTION("""COMPUTED_VALUE"""),"")</f>
        <v/>
      </c>
      <c r="C642" t="str">
        <f>IFERROR(__xludf.DUMMYFUNCTION("""COMPUTED_VALUE"""),"")</f>
        <v/>
      </c>
      <c r="D642" t="str">
        <f>IFERROR(__xludf.DUMMYFUNCTION("""COMPUTED_VALUE"""),"")</f>
        <v/>
      </c>
      <c r="E642" t="str">
        <f>IFERROR(__xludf.DUMMYFUNCTION("""COMPUTED_VALUE"""),"")</f>
        <v/>
      </c>
      <c r="F642" t="str">
        <f>IFERROR(__xludf.DUMMYFUNCTION("""COMPUTED_VALUE"""),"")</f>
        <v/>
      </c>
      <c r="G642" t="str">
        <f>IFERROR(__xludf.DUMMYFUNCTION("""COMPUTED_VALUE"""),"")</f>
        <v/>
      </c>
      <c r="H642" t="str">
        <f>IFERROR(__xludf.DUMMYFUNCTION("""COMPUTED_VALUE"""),"")</f>
        <v/>
      </c>
      <c r="I642" t="str">
        <f>IFERROR(__xludf.DUMMYFUNCTION("""COMPUTED_VALUE"""),"")</f>
        <v/>
      </c>
      <c r="J642" t="str">
        <f>IFERROR(__xludf.DUMMYFUNCTION("""COMPUTED_VALUE"""),"")</f>
        <v/>
      </c>
      <c r="K642" t="str">
        <f>IFERROR(__xludf.DUMMYFUNCTION("""COMPUTED_VALUE"""),"")</f>
        <v/>
      </c>
      <c r="L642" s="61" t="str">
        <f>IFERROR(__xludf.DUMMYFUNCTION("""COMPUTED_VALUE"""),"")</f>
        <v/>
      </c>
      <c r="M642" s="61" t="str">
        <f>IFERROR(__xludf.DUMMYFUNCTION("""COMPUTED_VALUE"""),"")</f>
        <v/>
      </c>
      <c r="N642" t="str">
        <f>IFERROR(__xludf.DUMMYFUNCTION("""COMPUTED_VALUE"""),"")</f>
        <v/>
      </c>
      <c r="O642" t="str">
        <f>IFERROR(__xludf.DUMMYFUNCTION("""COMPUTED_VALUE"""),"")</f>
        <v/>
      </c>
      <c r="P642" t="str">
        <f>IFERROR(__xludf.DUMMYFUNCTION("""COMPUTED_VALUE"""),"")</f>
        <v/>
      </c>
      <c r="Q642" t="str">
        <f>IFERROR(__xludf.DUMMYFUNCTION("""COMPUTED_VALUE"""),"")</f>
        <v/>
      </c>
      <c r="R642" t="str">
        <f>IFERROR(__xludf.DUMMYFUNCTION("""COMPUTED_VALUE"""),"")</f>
        <v/>
      </c>
      <c r="S642" t="str">
        <f>IFERROR(__xludf.DUMMYFUNCTION("""COMPUTED_VALUE"""),"")</f>
        <v/>
      </c>
      <c r="T642" t="str">
        <f>IFERROR(__xludf.DUMMYFUNCTION("""COMPUTED_VALUE"""),"")</f>
        <v/>
      </c>
      <c r="U642" t="str">
        <f>IFERROR(__xludf.DUMMYFUNCTION("""COMPUTED_VALUE"""),"")</f>
        <v/>
      </c>
      <c r="V642" t="str">
        <f>IFERROR(__xludf.DUMMYFUNCTION("""COMPUTED_VALUE"""),"")</f>
        <v/>
      </c>
      <c r="W642" t="str">
        <f>IFERROR(__xludf.DUMMYFUNCTION("""COMPUTED_VALUE"""),"")</f>
        <v/>
      </c>
      <c r="X642" t="str">
        <f>IFERROR(__xludf.DUMMYFUNCTION("""COMPUTED_VALUE"""),"")</f>
        <v/>
      </c>
      <c r="Y642" t="str">
        <f>IFERROR(__xludf.DUMMYFUNCTION("""COMPUTED_VALUE"""),"")</f>
        <v/>
      </c>
      <c r="Z642" t="str">
        <f>IFERROR(__xludf.DUMMYFUNCTION("""COMPUTED_VALUE"""),"")</f>
        <v/>
      </c>
      <c r="AA642" t="str">
        <f>IFERROR(__xludf.DUMMYFUNCTION("""COMPUTED_VALUE"""),"")</f>
        <v/>
      </c>
      <c r="AB642" t="str">
        <f>IFERROR(__xludf.DUMMYFUNCTION("""COMPUTED_VALUE"""),"")</f>
        <v/>
      </c>
      <c r="AC642" t="str">
        <f>IFERROR(__xludf.DUMMYFUNCTION("""COMPUTED_VALUE"""),"")</f>
        <v/>
      </c>
      <c r="AD642" t="str">
        <f>IFERROR(__xludf.DUMMYFUNCTION("""COMPUTED_VALUE"""),"")</f>
        <v/>
      </c>
      <c r="AE642" t="str">
        <f>IFERROR(__xludf.DUMMYFUNCTION("""COMPUTED_VALUE"""),"")</f>
        <v/>
      </c>
      <c r="AF642" t="str">
        <f>IFERROR(__xludf.DUMMYFUNCTION("""COMPUTED_VALUE"""),"")</f>
        <v/>
      </c>
      <c r="AG642" t="str">
        <f>IFERROR(__xludf.DUMMYFUNCTION("""COMPUTED_VALUE"""),"")</f>
        <v/>
      </c>
    </row>
    <row r="643">
      <c r="A643" t="str">
        <f>IFERROR(__xludf.DUMMYFUNCTION("""COMPUTED_VALUE"""),"")</f>
        <v/>
      </c>
      <c r="B643" t="str">
        <f>IFERROR(__xludf.DUMMYFUNCTION("""COMPUTED_VALUE"""),"")</f>
        <v/>
      </c>
      <c r="C643" t="str">
        <f>IFERROR(__xludf.DUMMYFUNCTION("""COMPUTED_VALUE"""),"")</f>
        <v/>
      </c>
      <c r="D643" t="str">
        <f>IFERROR(__xludf.DUMMYFUNCTION("""COMPUTED_VALUE"""),"")</f>
        <v/>
      </c>
      <c r="E643" t="str">
        <f>IFERROR(__xludf.DUMMYFUNCTION("""COMPUTED_VALUE"""),"")</f>
        <v/>
      </c>
      <c r="F643" t="str">
        <f>IFERROR(__xludf.DUMMYFUNCTION("""COMPUTED_VALUE"""),"")</f>
        <v/>
      </c>
      <c r="G643" t="str">
        <f>IFERROR(__xludf.DUMMYFUNCTION("""COMPUTED_VALUE"""),"")</f>
        <v/>
      </c>
      <c r="H643" t="str">
        <f>IFERROR(__xludf.DUMMYFUNCTION("""COMPUTED_VALUE"""),"")</f>
        <v/>
      </c>
      <c r="I643" t="str">
        <f>IFERROR(__xludf.DUMMYFUNCTION("""COMPUTED_VALUE"""),"")</f>
        <v/>
      </c>
      <c r="J643" t="str">
        <f>IFERROR(__xludf.DUMMYFUNCTION("""COMPUTED_VALUE"""),"")</f>
        <v/>
      </c>
      <c r="K643" t="str">
        <f>IFERROR(__xludf.DUMMYFUNCTION("""COMPUTED_VALUE"""),"")</f>
        <v/>
      </c>
      <c r="L643" s="61" t="str">
        <f>IFERROR(__xludf.DUMMYFUNCTION("""COMPUTED_VALUE"""),"")</f>
        <v/>
      </c>
      <c r="M643" s="61" t="str">
        <f>IFERROR(__xludf.DUMMYFUNCTION("""COMPUTED_VALUE"""),"")</f>
        <v/>
      </c>
      <c r="N643" t="str">
        <f>IFERROR(__xludf.DUMMYFUNCTION("""COMPUTED_VALUE"""),"")</f>
        <v/>
      </c>
      <c r="O643" t="str">
        <f>IFERROR(__xludf.DUMMYFUNCTION("""COMPUTED_VALUE"""),"")</f>
        <v/>
      </c>
      <c r="P643" t="str">
        <f>IFERROR(__xludf.DUMMYFUNCTION("""COMPUTED_VALUE"""),"")</f>
        <v/>
      </c>
      <c r="Q643" t="str">
        <f>IFERROR(__xludf.DUMMYFUNCTION("""COMPUTED_VALUE"""),"")</f>
        <v/>
      </c>
      <c r="R643" t="str">
        <f>IFERROR(__xludf.DUMMYFUNCTION("""COMPUTED_VALUE"""),"")</f>
        <v/>
      </c>
      <c r="S643" t="str">
        <f>IFERROR(__xludf.DUMMYFUNCTION("""COMPUTED_VALUE"""),"")</f>
        <v/>
      </c>
      <c r="T643" t="str">
        <f>IFERROR(__xludf.DUMMYFUNCTION("""COMPUTED_VALUE"""),"")</f>
        <v/>
      </c>
      <c r="U643" t="str">
        <f>IFERROR(__xludf.DUMMYFUNCTION("""COMPUTED_VALUE"""),"")</f>
        <v/>
      </c>
      <c r="V643" t="str">
        <f>IFERROR(__xludf.DUMMYFUNCTION("""COMPUTED_VALUE"""),"")</f>
        <v/>
      </c>
      <c r="W643" t="str">
        <f>IFERROR(__xludf.DUMMYFUNCTION("""COMPUTED_VALUE"""),"")</f>
        <v/>
      </c>
      <c r="X643" t="str">
        <f>IFERROR(__xludf.DUMMYFUNCTION("""COMPUTED_VALUE"""),"")</f>
        <v/>
      </c>
      <c r="Y643" t="str">
        <f>IFERROR(__xludf.DUMMYFUNCTION("""COMPUTED_VALUE"""),"")</f>
        <v/>
      </c>
      <c r="Z643" t="str">
        <f>IFERROR(__xludf.DUMMYFUNCTION("""COMPUTED_VALUE"""),"")</f>
        <v/>
      </c>
      <c r="AA643" t="str">
        <f>IFERROR(__xludf.DUMMYFUNCTION("""COMPUTED_VALUE"""),"")</f>
        <v/>
      </c>
      <c r="AB643" t="str">
        <f>IFERROR(__xludf.DUMMYFUNCTION("""COMPUTED_VALUE"""),"")</f>
        <v/>
      </c>
      <c r="AC643" t="str">
        <f>IFERROR(__xludf.DUMMYFUNCTION("""COMPUTED_VALUE"""),"")</f>
        <v/>
      </c>
      <c r="AD643" t="str">
        <f>IFERROR(__xludf.DUMMYFUNCTION("""COMPUTED_VALUE"""),"")</f>
        <v/>
      </c>
      <c r="AE643" t="str">
        <f>IFERROR(__xludf.DUMMYFUNCTION("""COMPUTED_VALUE"""),"")</f>
        <v/>
      </c>
      <c r="AF643" t="str">
        <f>IFERROR(__xludf.DUMMYFUNCTION("""COMPUTED_VALUE"""),"")</f>
        <v/>
      </c>
      <c r="AG643" t="str">
        <f>IFERROR(__xludf.DUMMYFUNCTION("""COMPUTED_VALUE"""),"")</f>
        <v/>
      </c>
    </row>
    <row r="644">
      <c r="A644" t="str">
        <f>IFERROR(__xludf.DUMMYFUNCTION("""COMPUTED_VALUE"""),"")</f>
        <v/>
      </c>
      <c r="B644" t="str">
        <f>IFERROR(__xludf.DUMMYFUNCTION("""COMPUTED_VALUE"""),"")</f>
        <v/>
      </c>
      <c r="C644" t="str">
        <f>IFERROR(__xludf.DUMMYFUNCTION("""COMPUTED_VALUE"""),"")</f>
        <v/>
      </c>
      <c r="D644" t="str">
        <f>IFERROR(__xludf.DUMMYFUNCTION("""COMPUTED_VALUE"""),"")</f>
        <v/>
      </c>
      <c r="E644" t="str">
        <f>IFERROR(__xludf.DUMMYFUNCTION("""COMPUTED_VALUE"""),"")</f>
        <v/>
      </c>
      <c r="F644" t="str">
        <f>IFERROR(__xludf.DUMMYFUNCTION("""COMPUTED_VALUE"""),"")</f>
        <v/>
      </c>
      <c r="G644" t="str">
        <f>IFERROR(__xludf.DUMMYFUNCTION("""COMPUTED_VALUE"""),"")</f>
        <v/>
      </c>
      <c r="H644" t="str">
        <f>IFERROR(__xludf.DUMMYFUNCTION("""COMPUTED_VALUE"""),"")</f>
        <v/>
      </c>
      <c r="I644" t="str">
        <f>IFERROR(__xludf.DUMMYFUNCTION("""COMPUTED_VALUE"""),"")</f>
        <v/>
      </c>
      <c r="J644" t="str">
        <f>IFERROR(__xludf.DUMMYFUNCTION("""COMPUTED_VALUE"""),"")</f>
        <v/>
      </c>
      <c r="K644" t="str">
        <f>IFERROR(__xludf.DUMMYFUNCTION("""COMPUTED_VALUE"""),"")</f>
        <v/>
      </c>
      <c r="L644" s="61" t="str">
        <f>IFERROR(__xludf.DUMMYFUNCTION("""COMPUTED_VALUE"""),"")</f>
        <v/>
      </c>
      <c r="M644" s="61" t="str">
        <f>IFERROR(__xludf.DUMMYFUNCTION("""COMPUTED_VALUE"""),"")</f>
        <v/>
      </c>
      <c r="N644" t="str">
        <f>IFERROR(__xludf.DUMMYFUNCTION("""COMPUTED_VALUE"""),"")</f>
        <v/>
      </c>
      <c r="O644" t="str">
        <f>IFERROR(__xludf.DUMMYFUNCTION("""COMPUTED_VALUE"""),"")</f>
        <v/>
      </c>
      <c r="P644" t="str">
        <f>IFERROR(__xludf.DUMMYFUNCTION("""COMPUTED_VALUE"""),"")</f>
        <v/>
      </c>
      <c r="Q644" t="str">
        <f>IFERROR(__xludf.DUMMYFUNCTION("""COMPUTED_VALUE"""),"")</f>
        <v/>
      </c>
      <c r="R644" t="str">
        <f>IFERROR(__xludf.DUMMYFUNCTION("""COMPUTED_VALUE"""),"")</f>
        <v/>
      </c>
      <c r="S644" t="str">
        <f>IFERROR(__xludf.DUMMYFUNCTION("""COMPUTED_VALUE"""),"")</f>
        <v/>
      </c>
      <c r="T644" t="str">
        <f>IFERROR(__xludf.DUMMYFUNCTION("""COMPUTED_VALUE"""),"")</f>
        <v/>
      </c>
      <c r="U644" t="str">
        <f>IFERROR(__xludf.DUMMYFUNCTION("""COMPUTED_VALUE"""),"")</f>
        <v/>
      </c>
      <c r="V644" t="str">
        <f>IFERROR(__xludf.DUMMYFUNCTION("""COMPUTED_VALUE"""),"")</f>
        <v/>
      </c>
      <c r="W644" t="str">
        <f>IFERROR(__xludf.DUMMYFUNCTION("""COMPUTED_VALUE"""),"")</f>
        <v/>
      </c>
      <c r="X644" t="str">
        <f>IFERROR(__xludf.DUMMYFUNCTION("""COMPUTED_VALUE"""),"")</f>
        <v/>
      </c>
      <c r="Y644" t="str">
        <f>IFERROR(__xludf.DUMMYFUNCTION("""COMPUTED_VALUE"""),"")</f>
        <v/>
      </c>
      <c r="Z644" t="str">
        <f>IFERROR(__xludf.DUMMYFUNCTION("""COMPUTED_VALUE"""),"")</f>
        <v/>
      </c>
      <c r="AA644" t="str">
        <f>IFERROR(__xludf.DUMMYFUNCTION("""COMPUTED_VALUE"""),"")</f>
        <v/>
      </c>
      <c r="AB644" t="str">
        <f>IFERROR(__xludf.DUMMYFUNCTION("""COMPUTED_VALUE"""),"")</f>
        <v/>
      </c>
      <c r="AC644" t="str">
        <f>IFERROR(__xludf.DUMMYFUNCTION("""COMPUTED_VALUE"""),"")</f>
        <v/>
      </c>
      <c r="AD644" t="str">
        <f>IFERROR(__xludf.DUMMYFUNCTION("""COMPUTED_VALUE"""),"")</f>
        <v/>
      </c>
      <c r="AE644" t="str">
        <f>IFERROR(__xludf.DUMMYFUNCTION("""COMPUTED_VALUE"""),"")</f>
        <v/>
      </c>
      <c r="AF644" t="str">
        <f>IFERROR(__xludf.DUMMYFUNCTION("""COMPUTED_VALUE"""),"")</f>
        <v/>
      </c>
      <c r="AG644" t="str">
        <f>IFERROR(__xludf.DUMMYFUNCTION("""COMPUTED_VALUE"""),"")</f>
        <v/>
      </c>
    </row>
    <row r="645">
      <c r="A645" t="str">
        <f>IFERROR(__xludf.DUMMYFUNCTION("""COMPUTED_VALUE"""),"")</f>
        <v/>
      </c>
      <c r="B645" t="str">
        <f>IFERROR(__xludf.DUMMYFUNCTION("""COMPUTED_VALUE"""),"")</f>
        <v/>
      </c>
      <c r="C645" t="str">
        <f>IFERROR(__xludf.DUMMYFUNCTION("""COMPUTED_VALUE"""),"")</f>
        <v/>
      </c>
      <c r="D645" t="str">
        <f>IFERROR(__xludf.DUMMYFUNCTION("""COMPUTED_VALUE"""),"")</f>
        <v/>
      </c>
      <c r="E645" t="str">
        <f>IFERROR(__xludf.DUMMYFUNCTION("""COMPUTED_VALUE"""),"")</f>
        <v/>
      </c>
      <c r="F645" t="str">
        <f>IFERROR(__xludf.DUMMYFUNCTION("""COMPUTED_VALUE"""),"")</f>
        <v/>
      </c>
      <c r="G645" t="str">
        <f>IFERROR(__xludf.DUMMYFUNCTION("""COMPUTED_VALUE"""),"")</f>
        <v/>
      </c>
      <c r="H645" t="str">
        <f>IFERROR(__xludf.DUMMYFUNCTION("""COMPUTED_VALUE"""),"")</f>
        <v/>
      </c>
      <c r="I645" t="str">
        <f>IFERROR(__xludf.DUMMYFUNCTION("""COMPUTED_VALUE"""),"")</f>
        <v/>
      </c>
      <c r="J645" t="str">
        <f>IFERROR(__xludf.DUMMYFUNCTION("""COMPUTED_VALUE"""),"")</f>
        <v/>
      </c>
      <c r="K645" t="str">
        <f>IFERROR(__xludf.DUMMYFUNCTION("""COMPUTED_VALUE"""),"")</f>
        <v/>
      </c>
      <c r="L645" s="61" t="str">
        <f>IFERROR(__xludf.DUMMYFUNCTION("""COMPUTED_VALUE"""),"")</f>
        <v/>
      </c>
      <c r="M645" s="61" t="str">
        <f>IFERROR(__xludf.DUMMYFUNCTION("""COMPUTED_VALUE"""),"")</f>
        <v/>
      </c>
      <c r="N645" t="str">
        <f>IFERROR(__xludf.DUMMYFUNCTION("""COMPUTED_VALUE"""),"")</f>
        <v/>
      </c>
      <c r="O645" t="str">
        <f>IFERROR(__xludf.DUMMYFUNCTION("""COMPUTED_VALUE"""),"")</f>
        <v/>
      </c>
      <c r="P645" t="str">
        <f>IFERROR(__xludf.DUMMYFUNCTION("""COMPUTED_VALUE"""),"")</f>
        <v/>
      </c>
      <c r="Q645" t="str">
        <f>IFERROR(__xludf.DUMMYFUNCTION("""COMPUTED_VALUE"""),"")</f>
        <v/>
      </c>
      <c r="R645" t="str">
        <f>IFERROR(__xludf.DUMMYFUNCTION("""COMPUTED_VALUE"""),"")</f>
        <v/>
      </c>
      <c r="S645" t="str">
        <f>IFERROR(__xludf.DUMMYFUNCTION("""COMPUTED_VALUE"""),"")</f>
        <v/>
      </c>
      <c r="T645" t="str">
        <f>IFERROR(__xludf.DUMMYFUNCTION("""COMPUTED_VALUE"""),"")</f>
        <v/>
      </c>
      <c r="U645" t="str">
        <f>IFERROR(__xludf.DUMMYFUNCTION("""COMPUTED_VALUE"""),"")</f>
        <v/>
      </c>
      <c r="V645" t="str">
        <f>IFERROR(__xludf.DUMMYFUNCTION("""COMPUTED_VALUE"""),"")</f>
        <v/>
      </c>
      <c r="W645" t="str">
        <f>IFERROR(__xludf.DUMMYFUNCTION("""COMPUTED_VALUE"""),"")</f>
        <v/>
      </c>
      <c r="X645" t="str">
        <f>IFERROR(__xludf.DUMMYFUNCTION("""COMPUTED_VALUE"""),"")</f>
        <v/>
      </c>
      <c r="Y645" t="str">
        <f>IFERROR(__xludf.DUMMYFUNCTION("""COMPUTED_VALUE"""),"")</f>
        <v/>
      </c>
      <c r="Z645" t="str">
        <f>IFERROR(__xludf.DUMMYFUNCTION("""COMPUTED_VALUE"""),"")</f>
        <v/>
      </c>
      <c r="AA645" t="str">
        <f>IFERROR(__xludf.DUMMYFUNCTION("""COMPUTED_VALUE"""),"")</f>
        <v/>
      </c>
      <c r="AB645" t="str">
        <f>IFERROR(__xludf.DUMMYFUNCTION("""COMPUTED_VALUE"""),"")</f>
        <v/>
      </c>
      <c r="AC645" t="str">
        <f>IFERROR(__xludf.DUMMYFUNCTION("""COMPUTED_VALUE"""),"")</f>
        <v/>
      </c>
      <c r="AD645" t="str">
        <f>IFERROR(__xludf.DUMMYFUNCTION("""COMPUTED_VALUE"""),"")</f>
        <v/>
      </c>
      <c r="AE645" t="str">
        <f>IFERROR(__xludf.DUMMYFUNCTION("""COMPUTED_VALUE"""),"")</f>
        <v/>
      </c>
      <c r="AF645" t="str">
        <f>IFERROR(__xludf.DUMMYFUNCTION("""COMPUTED_VALUE"""),"")</f>
        <v/>
      </c>
      <c r="AG645" t="str">
        <f>IFERROR(__xludf.DUMMYFUNCTION("""COMPUTED_VALUE"""),"")</f>
        <v/>
      </c>
    </row>
    <row r="646">
      <c r="A646" t="str">
        <f>IFERROR(__xludf.DUMMYFUNCTION("""COMPUTED_VALUE"""),"")</f>
        <v/>
      </c>
      <c r="B646" t="str">
        <f>IFERROR(__xludf.DUMMYFUNCTION("""COMPUTED_VALUE"""),"")</f>
        <v/>
      </c>
      <c r="C646" t="str">
        <f>IFERROR(__xludf.DUMMYFUNCTION("""COMPUTED_VALUE"""),"")</f>
        <v/>
      </c>
      <c r="D646" t="str">
        <f>IFERROR(__xludf.DUMMYFUNCTION("""COMPUTED_VALUE"""),"")</f>
        <v/>
      </c>
      <c r="E646" t="str">
        <f>IFERROR(__xludf.DUMMYFUNCTION("""COMPUTED_VALUE"""),"")</f>
        <v/>
      </c>
      <c r="F646" t="str">
        <f>IFERROR(__xludf.DUMMYFUNCTION("""COMPUTED_VALUE"""),"")</f>
        <v/>
      </c>
      <c r="G646" t="str">
        <f>IFERROR(__xludf.DUMMYFUNCTION("""COMPUTED_VALUE"""),"")</f>
        <v/>
      </c>
      <c r="H646" t="str">
        <f>IFERROR(__xludf.DUMMYFUNCTION("""COMPUTED_VALUE"""),"")</f>
        <v/>
      </c>
      <c r="I646" t="str">
        <f>IFERROR(__xludf.DUMMYFUNCTION("""COMPUTED_VALUE"""),"")</f>
        <v/>
      </c>
      <c r="J646" t="str">
        <f>IFERROR(__xludf.DUMMYFUNCTION("""COMPUTED_VALUE"""),"")</f>
        <v/>
      </c>
      <c r="K646" t="str">
        <f>IFERROR(__xludf.DUMMYFUNCTION("""COMPUTED_VALUE"""),"")</f>
        <v/>
      </c>
      <c r="L646" s="61" t="str">
        <f>IFERROR(__xludf.DUMMYFUNCTION("""COMPUTED_VALUE"""),"")</f>
        <v/>
      </c>
      <c r="M646" s="61" t="str">
        <f>IFERROR(__xludf.DUMMYFUNCTION("""COMPUTED_VALUE"""),"")</f>
        <v/>
      </c>
      <c r="N646" t="str">
        <f>IFERROR(__xludf.DUMMYFUNCTION("""COMPUTED_VALUE"""),"")</f>
        <v/>
      </c>
      <c r="O646" t="str">
        <f>IFERROR(__xludf.DUMMYFUNCTION("""COMPUTED_VALUE"""),"")</f>
        <v/>
      </c>
      <c r="P646" t="str">
        <f>IFERROR(__xludf.DUMMYFUNCTION("""COMPUTED_VALUE"""),"")</f>
        <v/>
      </c>
      <c r="Q646" t="str">
        <f>IFERROR(__xludf.DUMMYFUNCTION("""COMPUTED_VALUE"""),"")</f>
        <v/>
      </c>
      <c r="R646" t="str">
        <f>IFERROR(__xludf.DUMMYFUNCTION("""COMPUTED_VALUE"""),"")</f>
        <v/>
      </c>
      <c r="S646" t="str">
        <f>IFERROR(__xludf.DUMMYFUNCTION("""COMPUTED_VALUE"""),"")</f>
        <v/>
      </c>
      <c r="T646" t="str">
        <f>IFERROR(__xludf.DUMMYFUNCTION("""COMPUTED_VALUE"""),"")</f>
        <v/>
      </c>
      <c r="U646" t="str">
        <f>IFERROR(__xludf.DUMMYFUNCTION("""COMPUTED_VALUE"""),"")</f>
        <v/>
      </c>
      <c r="V646" t="str">
        <f>IFERROR(__xludf.DUMMYFUNCTION("""COMPUTED_VALUE"""),"")</f>
        <v/>
      </c>
      <c r="W646" t="str">
        <f>IFERROR(__xludf.DUMMYFUNCTION("""COMPUTED_VALUE"""),"")</f>
        <v/>
      </c>
      <c r="X646" t="str">
        <f>IFERROR(__xludf.DUMMYFUNCTION("""COMPUTED_VALUE"""),"")</f>
        <v/>
      </c>
      <c r="Y646" t="str">
        <f>IFERROR(__xludf.DUMMYFUNCTION("""COMPUTED_VALUE"""),"")</f>
        <v/>
      </c>
      <c r="Z646" t="str">
        <f>IFERROR(__xludf.DUMMYFUNCTION("""COMPUTED_VALUE"""),"")</f>
        <v/>
      </c>
      <c r="AA646" t="str">
        <f>IFERROR(__xludf.DUMMYFUNCTION("""COMPUTED_VALUE"""),"")</f>
        <v/>
      </c>
      <c r="AB646" t="str">
        <f>IFERROR(__xludf.DUMMYFUNCTION("""COMPUTED_VALUE"""),"")</f>
        <v/>
      </c>
      <c r="AC646" t="str">
        <f>IFERROR(__xludf.DUMMYFUNCTION("""COMPUTED_VALUE"""),"")</f>
        <v/>
      </c>
      <c r="AD646" t="str">
        <f>IFERROR(__xludf.DUMMYFUNCTION("""COMPUTED_VALUE"""),"")</f>
        <v/>
      </c>
      <c r="AE646" t="str">
        <f>IFERROR(__xludf.DUMMYFUNCTION("""COMPUTED_VALUE"""),"")</f>
        <v/>
      </c>
      <c r="AF646" t="str">
        <f>IFERROR(__xludf.DUMMYFUNCTION("""COMPUTED_VALUE"""),"")</f>
        <v/>
      </c>
      <c r="AG646" t="str">
        <f>IFERROR(__xludf.DUMMYFUNCTION("""COMPUTED_VALUE"""),"")</f>
        <v/>
      </c>
    </row>
    <row r="647">
      <c r="A647" t="str">
        <f>IFERROR(__xludf.DUMMYFUNCTION("""COMPUTED_VALUE"""),"")</f>
        <v/>
      </c>
      <c r="B647" t="str">
        <f>IFERROR(__xludf.DUMMYFUNCTION("""COMPUTED_VALUE"""),"")</f>
        <v/>
      </c>
      <c r="C647" t="str">
        <f>IFERROR(__xludf.DUMMYFUNCTION("""COMPUTED_VALUE"""),"")</f>
        <v/>
      </c>
      <c r="D647" t="str">
        <f>IFERROR(__xludf.DUMMYFUNCTION("""COMPUTED_VALUE"""),"")</f>
        <v/>
      </c>
      <c r="E647" t="str">
        <f>IFERROR(__xludf.DUMMYFUNCTION("""COMPUTED_VALUE"""),"")</f>
        <v/>
      </c>
      <c r="F647" t="str">
        <f>IFERROR(__xludf.DUMMYFUNCTION("""COMPUTED_VALUE"""),"")</f>
        <v/>
      </c>
      <c r="G647" t="str">
        <f>IFERROR(__xludf.DUMMYFUNCTION("""COMPUTED_VALUE"""),"")</f>
        <v/>
      </c>
      <c r="H647" t="str">
        <f>IFERROR(__xludf.DUMMYFUNCTION("""COMPUTED_VALUE"""),"")</f>
        <v/>
      </c>
      <c r="I647" t="str">
        <f>IFERROR(__xludf.DUMMYFUNCTION("""COMPUTED_VALUE"""),"")</f>
        <v/>
      </c>
      <c r="J647" t="str">
        <f>IFERROR(__xludf.DUMMYFUNCTION("""COMPUTED_VALUE"""),"")</f>
        <v/>
      </c>
      <c r="K647" t="str">
        <f>IFERROR(__xludf.DUMMYFUNCTION("""COMPUTED_VALUE"""),"")</f>
        <v/>
      </c>
      <c r="L647" s="61" t="str">
        <f>IFERROR(__xludf.DUMMYFUNCTION("""COMPUTED_VALUE"""),"")</f>
        <v/>
      </c>
      <c r="M647" s="61" t="str">
        <f>IFERROR(__xludf.DUMMYFUNCTION("""COMPUTED_VALUE"""),"")</f>
        <v/>
      </c>
      <c r="N647" t="str">
        <f>IFERROR(__xludf.DUMMYFUNCTION("""COMPUTED_VALUE"""),"")</f>
        <v/>
      </c>
      <c r="O647" t="str">
        <f>IFERROR(__xludf.DUMMYFUNCTION("""COMPUTED_VALUE"""),"")</f>
        <v/>
      </c>
      <c r="P647" t="str">
        <f>IFERROR(__xludf.DUMMYFUNCTION("""COMPUTED_VALUE"""),"")</f>
        <v/>
      </c>
      <c r="Q647" t="str">
        <f>IFERROR(__xludf.DUMMYFUNCTION("""COMPUTED_VALUE"""),"")</f>
        <v/>
      </c>
      <c r="R647" t="str">
        <f>IFERROR(__xludf.DUMMYFUNCTION("""COMPUTED_VALUE"""),"")</f>
        <v/>
      </c>
      <c r="S647" t="str">
        <f>IFERROR(__xludf.DUMMYFUNCTION("""COMPUTED_VALUE"""),"")</f>
        <v/>
      </c>
      <c r="T647" t="str">
        <f>IFERROR(__xludf.DUMMYFUNCTION("""COMPUTED_VALUE"""),"")</f>
        <v/>
      </c>
      <c r="U647" t="str">
        <f>IFERROR(__xludf.DUMMYFUNCTION("""COMPUTED_VALUE"""),"")</f>
        <v/>
      </c>
      <c r="V647" t="str">
        <f>IFERROR(__xludf.DUMMYFUNCTION("""COMPUTED_VALUE"""),"")</f>
        <v/>
      </c>
      <c r="W647" t="str">
        <f>IFERROR(__xludf.DUMMYFUNCTION("""COMPUTED_VALUE"""),"")</f>
        <v/>
      </c>
      <c r="X647" t="str">
        <f>IFERROR(__xludf.DUMMYFUNCTION("""COMPUTED_VALUE"""),"")</f>
        <v/>
      </c>
      <c r="Y647" t="str">
        <f>IFERROR(__xludf.DUMMYFUNCTION("""COMPUTED_VALUE"""),"")</f>
        <v/>
      </c>
      <c r="Z647" t="str">
        <f>IFERROR(__xludf.DUMMYFUNCTION("""COMPUTED_VALUE"""),"")</f>
        <v/>
      </c>
      <c r="AA647" t="str">
        <f>IFERROR(__xludf.DUMMYFUNCTION("""COMPUTED_VALUE"""),"")</f>
        <v/>
      </c>
      <c r="AB647" t="str">
        <f>IFERROR(__xludf.DUMMYFUNCTION("""COMPUTED_VALUE"""),"")</f>
        <v/>
      </c>
      <c r="AC647" t="str">
        <f>IFERROR(__xludf.DUMMYFUNCTION("""COMPUTED_VALUE"""),"")</f>
        <v/>
      </c>
      <c r="AD647" t="str">
        <f>IFERROR(__xludf.DUMMYFUNCTION("""COMPUTED_VALUE"""),"")</f>
        <v/>
      </c>
      <c r="AE647" t="str">
        <f>IFERROR(__xludf.DUMMYFUNCTION("""COMPUTED_VALUE"""),"")</f>
        <v/>
      </c>
      <c r="AF647" t="str">
        <f>IFERROR(__xludf.DUMMYFUNCTION("""COMPUTED_VALUE"""),"")</f>
        <v/>
      </c>
      <c r="AG647" t="str">
        <f>IFERROR(__xludf.DUMMYFUNCTION("""COMPUTED_VALUE"""),"")</f>
        <v/>
      </c>
    </row>
    <row r="648">
      <c r="A648" t="str">
        <f>IFERROR(__xludf.DUMMYFUNCTION("""COMPUTED_VALUE"""),"")</f>
        <v/>
      </c>
      <c r="B648" t="str">
        <f>IFERROR(__xludf.DUMMYFUNCTION("""COMPUTED_VALUE"""),"")</f>
        <v/>
      </c>
      <c r="C648" t="str">
        <f>IFERROR(__xludf.DUMMYFUNCTION("""COMPUTED_VALUE"""),"")</f>
        <v/>
      </c>
      <c r="D648" t="str">
        <f>IFERROR(__xludf.DUMMYFUNCTION("""COMPUTED_VALUE"""),"")</f>
        <v/>
      </c>
      <c r="E648" t="str">
        <f>IFERROR(__xludf.DUMMYFUNCTION("""COMPUTED_VALUE"""),"")</f>
        <v/>
      </c>
      <c r="F648" t="str">
        <f>IFERROR(__xludf.DUMMYFUNCTION("""COMPUTED_VALUE"""),"")</f>
        <v/>
      </c>
      <c r="G648" t="str">
        <f>IFERROR(__xludf.DUMMYFUNCTION("""COMPUTED_VALUE"""),"")</f>
        <v/>
      </c>
      <c r="H648" t="str">
        <f>IFERROR(__xludf.DUMMYFUNCTION("""COMPUTED_VALUE"""),"")</f>
        <v/>
      </c>
      <c r="I648" t="str">
        <f>IFERROR(__xludf.DUMMYFUNCTION("""COMPUTED_VALUE"""),"")</f>
        <v/>
      </c>
      <c r="J648" t="str">
        <f>IFERROR(__xludf.DUMMYFUNCTION("""COMPUTED_VALUE"""),"")</f>
        <v/>
      </c>
      <c r="K648" t="str">
        <f>IFERROR(__xludf.DUMMYFUNCTION("""COMPUTED_VALUE"""),"")</f>
        <v/>
      </c>
      <c r="L648" s="61" t="str">
        <f>IFERROR(__xludf.DUMMYFUNCTION("""COMPUTED_VALUE"""),"")</f>
        <v/>
      </c>
      <c r="M648" s="61" t="str">
        <f>IFERROR(__xludf.DUMMYFUNCTION("""COMPUTED_VALUE"""),"")</f>
        <v/>
      </c>
      <c r="N648" t="str">
        <f>IFERROR(__xludf.DUMMYFUNCTION("""COMPUTED_VALUE"""),"")</f>
        <v/>
      </c>
      <c r="O648" t="str">
        <f>IFERROR(__xludf.DUMMYFUNCTION("""COMPUTED_VALUE"""),"")</f>
        <v/>
      </c>
      <c r="P648" t="str">
        <f>IFERROR(__xludf.DUMMYFUNCTION("""COMPUTED_VALUE"""),"")</f>
        <v/>
      </c>
      <c r="Q648" t="str">
        <f>IFERROR(__xludf.DUMMYFUNCTION("""COMPUTED_VALUE"""),"")</f>
        <v/>
      </c>
      <c r="R648" t="str">
        <f>IFERROR(__xludf.DUMMYFUNCTION("""COMPUTED_VALUE"""),"")</f>
        <v/>
      </c>
      <c r="S648" t="str">
        <f>IFERROR(__xludf.DUMMYFUNCTION("""COMPUTED_VALUE"""),"")</f>
        <v/>
      </c>
      <c r="T648" t="str">
        <f>IFERROR(__xludf.DUMMYFUNCTION("""COMPUTED_VALUE"""),"")</f>
        <v/>
      </c>
      <c r="U648" t="str">
        <f>IFERROR(__xludf.DUMMYFUNCTION("""COMPUTED_VALUE"""),"")</f>
        <v/>
      </c>
      <c r="V648" t="str">
        <f>IFERROR(__xludf.DUMMYFUNCTION("""COMPUTED_VALUE"""),"")</f>
        <v/>
      </c>
      <c r="W648" t="str">
        <f>IFERROR(__xludf.DUMMYFUNCTION("""COMPUTED_VALUE"""),"")</f>
        <v/>
      </c>
      <c r="X648" t="str">
        <f>IFERROR(__xludf.DUMMYFUNCTION("""COMPUTED_VALUE"""),"")</f>
        <v/>
      </c>
      <c r="Y648" t="str">
        <f>IFERROR(__xludf.DUMMYFUNCTION("""COMPUTED_VALUE"""),"")</f>
        <v/>
      </c>
      <c r="Z648" t="str">
        <f>IFERROR(__xludf.DUMMYFUNCTION("""COMPUTED_VALUE"""),"")</f>
        <v/>
      </c>
      <c r="AA648" t="str">
        <f>IFERROR(__xludf.DUMMYFUNCTION("""COMPUTED_VALUE"""),"")</f>
        <v/>
      </c>
      <c r="AB648" t="str">
        <f>IFERROR(__xludf.DUMMYFUNCTION("""COMPUTED_VALUE"""),"")</f>
        <v/>
      </c>
      <c r="AC648" t="str">
        <f>IFERROR(__xludf.DUMMYFUNCTION("""COMPUTED_VALUE"""),"")</f>
        <v/>
      </c>
      <c r="AD648" t="str">
        <f>IFERROR(__xludf.DUMMYFUNCTION("""COMPUTED_VALUE"""),"")</f>
        <v/>
      </c>
      <c r="AE648" t="str">
        <f>IFERROR(__xludf.DUMMYFUNCTION("""COMPUTED_VALUE"""),"")</f>
        <v/>
      </c>
      <c r="AF648" t="str">
        <f>IFERROR(__xludf.DUMMYFUNCTION("""COMPUTED_VALUE"""),"")</f>
        <v/>
      </c>
      <c r="AG648" t="str">
        <f>IFERROR(__xludf.DUMMYFUNCTION("""COMPUTED_VALUE"""),"")</f>
        <v/>
      </c>
    </row>
    <row r="649">
      <c r="A649" t="str">
        <f>IFERROR(__xludf.DUMMYFUNCTION("""COMPUTED_VALUE"""),"")</f>
        <v/>
      </c>
      <c r="B649" t="str">
        <f>IFERROR(__xludf.DUMMYFUNCTION("""COMPUTED_VALUE"""),"")</f>
        <v/>
      </c>
      <c r="C649" t="str">
        <f>IFERROR(__xludf.DUMMYFUNCTION("""COMPUTED_VALUE"""),"")</f>
        <v/>
      </c>
      <c r="D649" t="str">
        <f>IFERROR(__xludf.DUMMYFUNCTION("""COMPUTED_VALUE"""),"")</f>
        <v/>
      </c>
      <c r="E649" t="str">
        <f>IFERROR(__xludf.DUMMYFUNCTION("""COMPUTED_VALUE"""),"")</f>
        <v/>
      </c>
      <c r="F649" t="str">
        <f>IFERROR(__xludf.DUMMYFUNCTION("""COMPUTED_VALUE"""),"")</f>
        <v/>
      </c>
      <c r="G649" t="str">
        <f>IFERROR(__xludf.DUMMYFUNCTION("""COMPUTED_VALUE"""),"")</f>
        <v/>
      </c>
      <c r="H649" t="str">
        <f>IFERROR(__xludf.DUMMYFUNCTION("""COMPUTED_VALUE"""),"")</f>
        <v/>
      </c>
      <c r="I649" t="str">
        <f>IFERROR(__xludf.DUMMYFUNCTION("""COMPUTED_VALUE"""),"")</f>
        <v/>
      </c>
      <c r="J649" t="str">
        <f>IFERROR(__xludf.DUMMYFUNCTION("""COMPUTED_VALUE"""),"")</f>
        <v/>
      </c>
      <c r="K649" t="str">
        <f>IFERROR(__xludf.DUMMYFUNCTION("""COMPUTED_VALUE"""),"")</f>
        <v/>
      </c>
      <c r="L649" s="61" t="str">
        <f>IFERROR(__xludf.DUMMYFUNCTION("""COMPUTED_VALUE"""),"")</f>
        <v/>
      </c>
      <c r="M649" s="61" t="str">
        <f>IFERROR(__xludf.DUMMYFUNCTION("""COMPUTED_VALUE"""),"")</f>
        <v/>
      </c>
      <c r="N649" t="str">
        <f>IFERROR(__xludf.DUMMYFUNCTION("""COMPUTED_VALUE"""),"")</f>
        <v/>
      </c>
      <c r="O649" t="str">
        <f>IFERROR(__xludf.DUMMYFUNCTION("""COMPUTED_VALUE"""),"")</f>
        <v/>
      </c>
      <c r="P649" t="str">
        <f>IFERROR(__xludf.DUMMYFUNCTION("""COMPUTED_VALUE"""),"")</f>
        <v/>
      </c>
      <c r="Q649" t="str">
        <f>IFERROR(__xludf.DUMMYFUNCTION("""COMPUTED_VALUE"""),"")</f>
        <v/>
      </c>
      <c r="R649" t="str">
        <f>IFERROR(__xludf.DUMMYFUNCTION("""COMPUTED_VALUE"""),"")</f>
        <v/>
      </c>
      <c r="S649" t="str">
        <f>IFERROR(__xludf.DUMMYFUNCTION("""COMPUTED_VALUE"""),"")</f>
        <v/>
      </c>
      <c r="T649" t="str">
        <f>IFERROR(__xludf.DUMMYFUNCTION("""COMPUTED_VALUE"""),"")</f>
        <v/>
      </c>
      <c r="U649" t="str">
        <f>IFERROR(__xludf.DUMMYFUNCTION("""COMPUTED_VALUE"""),"")</f>
        <v/>
      </c>
      <c r="V649" t="str">
        <f>IFERROR(__xludf.DUMMYFUNCTION("""COMPUTED_VALUE"""),"")</f>
        <v/>
      </c>
      <c r="W649" t="str">
        <f>IFERROR(__xludf.DUMMYFUNCTION("""COMPUTED_VALUE"""),"")</f>
        <v/>
      </c>
      <c r="X649" t="str">
        <f>IFERROR(__xludf.DUMMYFUNCTION("""COMPUTED_VALUE"""),"")</f>
        <v/>
      </c>
      <c r="Y649" t="str">
        <f>IFERROR(__xludf.DUMMYFUNCTION("""COMPUTED_VALUE"""),"")</f>
        <v/>
      </c>
      <c r="Z649" t="str">
        <f>IFERROR(__xludf.DUMMYFUNCTION("""COMPUTED_VALUE"""),"")</f>
        <v/>
      </c>
      <c r="AA649" t="str">
        <f>IFERROR(__xludf.DUMMYFUNCTION("""COMPUTED_VALUE"""),"")</f>
        <v/>
      </c>
      <c r="AB649" t="str">
        <f>IFERROR(__xludf.DUMMYFUNCTION("""COMPUTED_VALUE"""),"")</f>
        <v/>
      </c>
      <c r="AC649" t="str">
        <f>IFERROR(__xludf.DUMMYFUNCTION("""COMPUTED_VALUE"""),"")</f>
        <v/>
      </c>
      <c r="AD649" t="str">
        <f>IFERROR(__xludf.DUMMYFUNCTION("""COMPUTED_VALUE"""),"")</f>
        <v/>
      </c>
      <c r="AE649" t="str">
        <f>IFERROR(__xludf.DUMMYFUNCTION("""COMPUTED_VALUE"""),"")</f>
        <v/>
      </c>
      <c r="AF649" t="str">
        <f>IFERROR(__xludf.DUMMYFUNCTION("""COMPUTED_VALUE"""),"")</f>
        <v/>
      </c>
      <c r="AG649" t="str">
        <f>IFERROR(__xludf.DUMMYFUNCTION("""COMPUTED_VALUE"""),"")</f>
        <v/>
      </c>
    </row>
    <row r="650">
      <c r="A650" t="str">
        <f>IFERROR(__xludf.DUMMYFUNCTION("""COMPUTED_VALUE"""),"")</f>
        <v/>
      </c>
      <c r="B650" t="str">
        <f>IFERROR(__xludf.DUMMYFUNCTION("""COMPUTED_VALUE"""),"")</f>
        <v/>
      </c>
      <c r="C650" t="str">
        <f>IFERROR(__xludf.DUMMYFUNCTION("""COMPUTED_VALUE"""),"")</f>
        <v/>
      </c>
      <c r="D650" t="str">
        <f>IFERROR(__xludf.DUMMYFUNCTION("""COMPUTED_VALUE"""),"")</f>
        <v/>
      </c>
      <c r="E650" t="str">
        <f>IFERROR(__xludf.DUMMYFUNCTION("""COMPUTED_VALUE"""),"")</f>
        <v/>
      </c>
      <c r="F650" t="str">
        <f>IFERROR(__xludf.DUMMYFUNCTION("""COMPUTED_VALUE"""),"")</f>
        <v/>
      </c>
      <c r="G650" t="str">
        <f>IFERROR(__xludf.DUMMYFUNCTION("""COMPUTED_VALUE"""),"")</f>
        <v/>
      </c>
      <c r="H650" t="str">
        <f>IFERROR(__xludf.DUMMYFUNCTION("""COMPUTED_VALUE"""),"")</f>
        <v/>
      </c>
      <c r="I650" t="str">
        <f>IFERROR(__xludf.DUMMYFUNCTION("""COMPUTED_VALUE"""),"")</f>
        <v/>
      </c>
      <c r="J650" t="str">
        <f>IFERROR(__xludf.DUMMYFUNCTION("""COMPUTED_VALUE"""),"")</f>
        <v/>
      </c>
      <c r="K650" t="str">
        <f>IFERROR(__xludf.DUMMYFUNCTION("""COMPUTED_VALUE"""),"")</f>
        <v/>
      </c>
      <c r="L650" s="61" t="str">
        <f>IFERROR(__xludf.DUMMYFUNCTION("""COMPUTED_VALUE"""),"")</f>
        <v/>
      </c>
      <c r="M650" s="61" t="str">
        <f>IFERROR(__xludf.DUMMYFUNCTION("""COMPUTED_VALUE"""),"")</f>
        <v/>
      </c>
      <c r="N650" t="str">
        <f>IFERROR(__xludf.DUMMYFUNCTION("""COMPUTED_VALUE"""),"")</f>
        <v/>
      </c>
      <c r="O650" t="str">
        <f>IFERROR(__xludf.DUMMYFUNCTION("""COMPUTED_VALUE"""),"")</f>
        <v/>
      </c>
      <c r="P650" t="str">
        <f>IFERROR(__xludf.DUMMYFUNCTION("""COMPUTED_VALUE"""),"")</f>
        <v/>
      </c>
      <c r="Q650" t="str">
        <f>IFERROR(__xludf.DUMMYFUNCTION("""COMPUTED_VALUE"""),"")</f>
        <v/>
      </c>
      <c r="R650" t="str">
        <f>IFERROR(__xludf.DUMMYFUNCTION("""COMPUTED_VALUE"""),"")</f>
        <v/>
      </c>
      <c r="S650" t="str">
        <f>IFERROR(__xludf.DUMMYFUNCTION("""COMPUTED_VALUE"""),"")</f>
        <v/>
      </c>
      <c r="T650" t="str">
        <f>IFERROR(__xludf.DUMMYFUNCTION("""COMPUTED_VALUE"""),"")</f>
        <v/>
      </c>
      <c r="U650" t="str">
        <f>IFERROR(__xludf.DUMMYFUNCTION("""COMPUTED_VALUE"""),"")</f>
        <v/>
      </c>
      <c r="V650" t="str">
        <f>IFERROR(__xludf.DUMMYFUNCTION("""COMPUTED_VALUE"""),"")</f>
        <v/>
      </c>
      <c r="W650" t="str">
        <f>IFERROR(__xludf.DUMMYFUNCTION("""COMPUTED_VALUE"""),"")</f>
        <v/>
      </c>
      <c r="X650" t="str">
        <f>IFERROR(__xludf.DUMMYFUNCTION("""COMPUTED_VALUE"""),"")</f>
        <v/>
      </c>
      <c r="Y650" t="str">
        <f>IFERROR(__xludf.DUMMYFUNCTION("""COMPUTED_VALUE"""),"")</f>
        <v/>
      </c>
      <c r="Z650" t="str">
        <f>IFERROR(__xludf.DUMMYFUNCTION("""COMPUTED_VALUE"""),"")</f>
        <v/>
      </c>
      <c r="AA650" t="str">
        <f>IFERROR(__xludf.DUMMYFUNCTION("""COMPUTED_VALUE"""),"")</f>
        <v/>
      </c>
      <c r="AB650" t="str">
        <f>IFERROR(__xludf.DUMMYFUNCTION("""COMPUTED_VALUE"""),"")</f>
        <v/>
      </c>
      <c r="AC650" t="str">
        <f>IFERROR(__xludf.DUMMYFUNCTION("""COMPUTED_VALUE"""),"")</f>
        <v/>
      </c>
      <c r="AD650" t="str">
        <f>IFERROR(__xludf.DUMMYFUNCTION("""COMPUTED_VALUE"""),"")</f>
        <v/>
      </c>
      <c r="AE650" t="str">
        <f>IFERROR(__xludf.DUMMYFUNCTION("""COMPUTED_VALUE"""),"")</f>
        <v/>
      </c>
      <c r="AF650" t="str">
        <f>IFERROR(__xludf.DUMMYFUNCTION("""COMPUTED_VALUE"""),"")</f>
        <v/>
      </c>
      <c r="AG650" t="str">
        <f>IFERROR(__xludf.DUMMYFUNCTION("""COMPUTED_VALUE"""),"")</f>
        <v/>
      </c>
    </row>
    <row r="651">
      <c r="A651" t="str">
        <f>IFERROR(__xludf.DUMMYFUNCTION("""COMPUTED_VALUE"""),"")</f>
        <v/>
      </c>
      <c r="B651" t="str">
        <f>IFERROR(__xludf.DUMMYFUNCTION("""COMPUTED_VALUE"""),"")</f>
        <v/>
      </c>
      <c r="C651" t="str">
        <f>IFERROR(__xludf.DUMMYFUNCTION("""COMPUTED_VALUE"""),"")</f>
        <v/>
      </c>
      <c r="D651" t="str">
        <f>IFERROR(__xludf.DUMMYFUNCTION("""COMPUTED_VALUE"""),"")</f>
        <v/>
      </c>
      <c r="E651" t="str">
        <f>IFERROR(__xludf.DUMMYFUNCTION("""COMPUTED_VALUE"""),"")</f>
        <v/>
      </c>
      <c r="F651" t="str">
        <f>IFERROR(__xludf.DUMMYFUNCTION("""COMPUTED_VALUE"""),"")</f>
        <v/>
      </c>
      <c r="G651" t="str">
        <f>IFERROR(__xludf.DUMMYFUNCTION("""COMPUTED_VALUE"""),"")</f>
        <v/>
      </c>
      <c r="H651" t="str">
        <f>IFERROR(__xludf.DUMMYFUNCTION("""COMPUTED_VALUE"""),"")</f>
        <v/>
      </c>
      <c r="I651" t="str">
        <f>IFERROR(__xludf.DUMMYFUNCTION("""COMPUTED_VALUE"""),"")</f>
        <v/>
      </c>
      <c r="J651" t="str">
        <f>IFERROR(__xludf.DUMMYFUNCTION("""COMPUTED_VALUE"""),"")</f>
        <v/>
      </c>
      <c r="K651" t="str">
        <f>IFERROR(__xludf.DUMMYFUNCTION("""COMPUTED_VALUE"""),"")</f>
        <v/>
      </c>
      <c r="L651" s="61" t="str">
        <f>IFERROR(__xludf.DUMMYFUNCTION("""COMPUTED_VALUE"""),"")</f>
        <v/>
      </c>
      <c r="M651" s="61" t="str">
        <f>IFERROR(__xludf.DUMMYFUNCTION("""COMPUTED_VALUE"""),"")</f>
        <v/>
      </c>
      <c r="N651" t="str">
        <f>IFERROR(__xludf.DUMMYFUNCTION("""COMPUTED_VALUE"""),"")</f>
        <v/>
      </c>
      <c r="O651" t="str">
        <f>IFERROR(__xludf.DUMMYFUNCTION("""COMPUTED_VALUE"""),"")</f>
        <v/>
      </c>
      <c r="P651" t="str">
        <f>IFERROR(__xludf.DUMMYFUNCTION("""COMPUTED_VALUE"""),"")</f>
        <v/>
      </c>
      <c r="Q651" t="str">
        <f>IFERROR(__xludf.DUMMYFUNCTION("""COMPUTED_VALUE"""),"")</f>
        <v/>
      </c>
      <c r="R651" t="str">
        <f>IFERROR(__xludf.DUMMYFUNCTION("""COMPUTED_VALUE"""),"")</f>
        <v/>
      </c>
      <c r="S651" t="str">
        <f>IFERROR(__xludf.DUMMYFUNCTION("""COMPUTED_VALUE"""),"")</f>
        <v/>
      </c>
      <c r="T651" t="str">
        <f>IFERROR(__xludf.DUMMYFUNCTION("""COMPUTED_VALUE"""),"")</f>
        <v/>
      </c>
      <c r="U651" t="str">
        <f>IFERROR(__xludf.DUMMYFUNCTION("""COMPUTED_VALUE"""),"")</f>
        <v/>
      </c>
      <c r="V651" t="str">
        <f>IFERROR(__xludf.DUMMYFUNCTION("""COMPUTED_VALUE"""),"")</f>
        <v/>
      </c>
      <c r="W651" t="str">
        <f>IFERROR(__xludf.DUMMYFUNCTION("""COMPUTED_VALUE"""),"")</f>
        <v/>
      </c>
      <c r="X651" t="str">
        <f>IFERROR(__xludf.DUMMYFUNCTION("""COMPUTED_VALUE"""),"")</f>
        <v/>
      </c>
      <c r="Y651" t="str">
        <f>IFERROR(__xludf.DUMMYFUNCTION("""COMPUTED_VALUE"""),"")</f>
        <v/>
      </c>
      <c r="Z651" t="str">
        <f>IFERROR(__xludf.DUMMYFUNCTION("""COMPUTED_VALUE"""),"")</f>
        <v/>
      </c>
      <c r="AA651" t="str">
        <f>IFERROR(__xludf.DUMMYFUNCTION("""COMPUTED_VALUE"""),"")</f>
        <v/>
      </c>
      <c r="AB651" t="str">
        <f>IFERROR(__xludf.DUMMYFUNCTION("""COMPUTED_VALUE"""),"")</f>
        <v/>
      </c>
      <c r="AC651" t="str">
        <f>IFERROR(__xludf.DUMMYFUNCTION("""COMPUTED_VALUE"""),"")</f>
        <v/>
      </c>
      <c r="AD651" t="str">
        <f>IFERROR(__xludf.DUMMYFUNCTION("""COMPUTED_VALUE"""),"")</f>
        <v/>
      </c>
      <c r="AE651" t="str">
        <f>IFERROR(__xludf.DUMMYFUNCTION("""COMPUTED_VALUE"""),"")</f>
        <v/>
      </c>
      <c r="AF651" t="str">
        <f>IFERROR(__xludf.DUMMYFUNCTION("""COMPUTED_VALUE"""),"")</f>
        <v/>
      </c>
      <c r="AG651" t="str">
        <f>IFERROR(__xludf.DUMMYFUNCTION("""COMPUTED_VALUE"""),"")</f>
        <v/>
      </c>
    </row>
    <row r="652">
      <c r="A652" t="str">
        <f>IFERROR(__xludf.DUMMYFUNCTION("""COMPUTED_VALUE"""),"")</f>
        <v/>
      </c>
      <c r="B652" t="str">
        <f>IFERROR(__xludf.DUMMYFUNCTION("""COMPUTED_VALUE"""),"")</f>
        <v/>
      </c>
      <c r="C652" t="str">
        <f>IFERROR(__xludf.DUMMYFUNCTION("""COMPUTED_VALUE"""),"")</f>
        <v/>
      </c>
      <c r="D652" t="str">
        <f>IFERROR(__xludf.DUMMYFUNCTION("""COMPUTED_VALUE"""),"")</f>
        <v/>
      </c>
      <c r="E652" t="str">
        <f>IFERROR(__xludf.DUMMYFUNCTION("""COMPUTED_VALUE"""),"")</f>
        <v/>
      </c>
      <c r="F652" t="str">
        <f>IFERROR(__xludf.DUMMYFUNCTION("""COMPUTED_VALUE"""),"")</f>
        <v/>
      </c>
      <c r="G652" t="str">
        <f>IFERROR(__xludf.DUMMYFUNCTION("""COMPUTED_VALUE"""),"")</f>
        <v/>
      </c>
      <c r="H652" t="str">
        <f>IFERROR(__xludf.DUMMYFUNCTION("""COMPUTED_VALUE"""),"")</f>
        <v/>
      </c>
      <c r="I652" t="str">
        <f>IFERROR(__xludf.DUMMYFUNCTION("""COMPUTED_VALUE"""),"")</f>
        <v/>
      </c>
      <c r="J652" t="str">
        <f>IFERROR(__xludf.DUMMYFUNCTION("""COMPUTED_VALUE"""),"")</f>
        <v/>
      </c>
      <c r="K652" t="str">
        <f>IFERROR(__xludf.DUMMYFUNCTION("""COMPUTED_VALUE"""),"")</f>
        <v/>
      </c>
      <c r="L652" s="61" t="str">
        <f>IFERROR(__xludf.DUMMYFUNCTION("""COMPUTED_VALUE"""),"")</f>
        <v/>
      </c>
      <c r="M652" s="61" t="str">
        <f>IFERROR(__xludf.DUMMYFUNCTION("""COMPUTED_VALUE"""),"")</f>
        <v/>
      </c>
      <c r="N652" t="str">
        <f>IFERROR(__xludf.DUMMYFUNCTION("""COMPUTED_VALUE"""),"")</f>
        <v/>
      </c>
      <c r="O652" t="str">
        <f>IFERROR(__xludf.DUMMYFUNCTION("""COMPUTED_VALUE"""),"")</f>
        <v/>
      </c>
      <c r="P652" t="str">
        <f>IFERROR(__xludf.DUMMYFUNCTION("""COMPUTED_VALUE"""),"")</f>
        <v/>
      </c>
      <c r="Q652" t="str">
        <f>IFERROR(__xludf.DUMMYFUNCTION("""COMPUTED_VALUE"""),"")</f>
        <v/>
      </c>
      <c r="R652" t="str">
        <f>IFERROR(__xludf.DUMMYFUNCTION("""COMPUTED_VALUE"""),"")</f>
        <v/>
      </c>
      <c r="S652" t="str">
        <f>IFERROR(__xludf.DUMMYFUNCTION("""COMPUTED_VALUE"""),"")</f>
        <v/>
      </c>
      <c r="T652" t="str">
        <f>IFERROR(__xludf.DUMMYFUNCTION("""COMPUTED_VALUE"""),"")</f>
        <v/>
      </c>
      <c r="U652" t="str">
        <f>IFERROR(__xludf.DUMMYFUNCTION("""COMPUTED_VALUE"""),"")</f>
        <v/>
      </c>
      <c r="V652" t="str">
        <f>IFERROR(__xludf.DUMMYFUNCTION("""COMPUTED_VALUE"""),"")</f>
        <v/>
      </c>
      <c r="W652" t="str">
        <f>IFERROR(__xludf.DUMMYFUNCTION("""COMPUTED_VALUE"""),"")</f>
        <v/>
      </c>
      <c r="X652" t="str">
        <f>IFERROR(__xludf.DUMMYFUNCTION("""COMPUTED_VALUE"""),"")</f>
        <v/>
      </c>
      <c r="Y652" t="str">
        <f>IFERROR(__xludf.DUMMYFUNCTION("""COMPUTED_VALUE"""),"")</f>
        <v/>
      </c>
      <c r="Z652" t="str">
        <f>IFERROR(__xludf.DUMMYFUNCTION("""COMPUTED_VALUE"""),"")</f>
        <v/>
      </c>
      <c r="AA652" t="str">
        <f>IFERROR(__xludf.DUMMYFUNCTION("""COMPUTED_VALUE"""),"")</f>
        <v/>
      </c>
      <c r="AB652" t="str">
        <f>IFERROR(__xludf.DUMMYFUNCTION("""COMPUTED_VALUE"""),"")</f>
        <v/>
      </c>
      <c r="AC652" t="str">
        <f>IFERROR(__xludf.DUMMYFUNCTION("""COMPUTED_VALUE"""),"")</f>
        <v/>
      </c>
      <c r="AD652" t="str">
        <f>IFERROR(__xludf.DUMMYFUNCTION("""COMPUTED_VALUE"""),"")</f>
        <v/>
      </c>
      <c r="AE652" t="str">
        <f>IFERROR(__xludf.DUMMYFUNCTION("""COMPUTED_VALUE"""),"")</f>
        <v/>
      </c>
      <c r="AF652" t="str">
        <f>IFERROR(__xludf.DUMMYFUNCTION("""COMPUTED_VALUE"""),"")</f>
        <v/>
      </c>
      <c r="AG652" t="str">
        <f>IFERROR(__xludf.DUMMYFUNCTION("""COMPUTED_VALUE"""),"")</f>
        <v/>
      </c>
    </row>
    <row r="653">
      <c r="A653" t="str">
        <f>IFERROR(__xludf.DUMMYFUNCTION("""COMPUTED_VALUE"""),"")</f>
        <v/>
      </c>
      <c r="B653" t="str">
        <f>IFERROR(__xludf.DUMMYFUNCTION("""COMPUTED_VALUE"""),"")</f>
        <v/>
      </c>
      <c r="C653" t="str">
        <f>IFERROR(__xludf.DUMMYFUNCTION("""COMPUTED_VALUE"""),"")</f>
        <v/>
      </c>
      <c r="D653" t="str">
        <f>IFERROR(__xludf.DUMMYFUNCTION("""COMPUTED_VALUE"""),"")</f>
        <v/>
      </c>
      <c r="E653" t="str">
        <f>IFERROR(__xludf.DUMMYFUNCTION("""COMPUTED_VALUE"""),"")</f>
        <v/>
      </c>
      <c r="F653" t="str">
        <f>IFERROR(__xludf.DUMMYFUNCTION("""COMPUTED_VALUE"""),"")</f>
        <v/>
      </c>
      <c r="G653" t="str">
        <f>IFERROR(__xludf.DUMMYFUNCTION("""COMPUTED_VALUE"""),"")</f>
        <v/>
      </c>
      <c r="H653" t="str">
        <f>IFERROR(__xludf.DUMMYFUNCTION("""COMPUTED_VALUE"""),"")</f>
        <v/>
      </c>
      <c r="I653" t="str">
        <f>IFERROR(__xludf.DUMMYFUNCTION("""COMPUTED_VALUE"""),"")</f>
        <v/>
      </c>
      <c r="J653" t="str">
        <f>IFERROR(__xludf.DUMMYFUNCTION("""COMPUTED_VALUE"""),"")</f>
        <v/>
      </c>
      <c r="K653" t="str">
        <f>IFERROR(__xludf.DUMMYFUNCTION("""COMPUTED_VALUE"""),"")</f>
        <v/>
      </c>
      <c r="L653" s="61" t="str">
        <f>IFERROR(__xludf.DUMMYFUNCTION("""COMPUTED_VALUE"""),"")</f>
        <v/>
      </c>
      <c r="M653" s="61" t="str">
        <f>IFERROR(__xludf.DUMMYFUNCTION("""COMPUTED_VALUE"""),"")</f>
        <v/>
      </c>
      <c r="N653" t="str">
        <f>IFERROR(__xludf.DUMMYFUNCTION("""COMPUTED_VALUE"""),"")</f>
        <v/>
      </c>
      <c r="O653" t="str">
        <f>IFERROR(__xludf.DUMMYFUNCTION("""COMPUTED_VALUE"""),"")</f>
        <v/>
      </c>
      <c r="P653" t="str">
        <f>IFERROR(__xludf.DUMMYFUNCTION("""COMPUTED_VALUE"""),"")</f>
        <v/>
      </c>
      <c r="Q653" t="str">
        <f>IFERROR(__xludf.DUMMYFUNCTION("""COMPUTED_VALUE"""),"")</f>
        <v/>
      </c>
      <c r="R653" t="str">
        <f>IFERROR(__xludf.DUMMYFUNCTION("""COMPUTED_VALUE"""),"")</f>
        <v/>
      </c>
      <c r="S653" t="str">
        <f>IFERROR(__xludf.DUMMYFUNCTION("""COMPUTED_VALUE"""),"")</f>
        <v/>
      </c>
      <c r="T653" t="str">
        <f>IFERROR(__xludf.DUMMYFUNCTION("""COMPUTED_VALUE"""),"")</f>
        <v/>
      </c>
      <c r="U653" t="str">
        <f>IFERROR(__xludf.DUMMYFUNCTION("""COMPUTED_VALUE"""),"")</f>
        <v/>
      </c>
      <c r="V653" t="str">
        <f>IFERROR(__xludf.DUMMYFUNCTION("""COMPUTED_VALUE"""),"")</f>
        <v/>
      </c>
      <c r="W653" t="str">
        <f>IFERROR(__xludf.DUMMYFUNCTION("""COMPUTED_VALUE"""),"")</f>
        <v/>
      </c>
      <c r="X653" t="str">
        <f>IFERROR(__xludf.DUMMYFUNCTION("""COMPUTED_VALUE"""),"")</f>
        <v/>
      </c>
      <c r="Y653" t="str">
        <f>IFERROR(__xludf.DUMMYFUNCTION("""COMPUTED_VALUE"""),"")</f>
        <v/>
      </c>
      <c r="Z653" t="str">
        <f>IFERROR(__xludf.DUMMYFUNCTION("""COMPUTED_VALUE"""),"")</f>
        <v/>
      </c>
      <c r="AA653" t="str">
        <f>IFERROR(__xludf.DUMMYFUNCTION("""COMPUTED_VALUE"""),"")</f>
        <v/>
      </c>
      <c r="AB653" t="str">
        <f>IFERROR(__xludf.DUMMYFUNCTION("""COMPUTED_VALUE"""),"")</f>
        <v/>
      </c>
      <c r="AC653" t="str">
        <f>IFERROR(__xludf.DUMMYFUNCTION("""COMPUTED_VALUE"""),"")</f>
        <v/>
      </c>
      <c r="AD653" t="str">
        <f>IFERROR(__xludf.DUMMYFUNCTION("""COMPUTED_VALUE"""),"")</f>
        <v/>
      </c>
      <c r="AE653" t="str">
        <f>IFERROR(__xludf.DUMMYFUNCTION("""COMPUTED_VALUE"""),"")</f>
        <v/>
      </c>
      <c r="AF653" t="str">
        <f>IFERROR(__xludf.DUMMYFUNCTION("""COMPUTED_VALUE"""),"")</f>
        <v/>
      </c>
      <c r="AG653" t="str">
        <f>IFERROR(__xludf.DUMMYFUNCTION("""COMPUTED_VALUE"""),"")</f>
        <v/>
      </c>
    </row>
    <row r="654">
      <c r="A654" t="str">
        <f>IFERROR(__xludf.DUMMYFUNCTION("""COMPUTED_VALUE"""),"")</f>
        <v/>
      </c>
      <c r="B654" t="str">
        <f>IFERROR(__xludf.DUMMYFUNCTION("""COMPUTED_VALUE"""),"")</f>
        <v/>
      </c>
      <c r="C654" t="str">
        <f>IFERROR(__xludf.DUMMYFUNCTION("""COMPUTED_VALUE"""),"")</f>
        <v/>
      </c>
      <c r="D654" t="str">
        <f>IFERROR(__xludf.DUMMYFUNCTION("""COMPUTED_VALUE"""),"")</f>
        <v/>
      </c>
      <c r="E654" t="str">
        <f>IFERROR(__xludf.DUMMYFUNCTION("""COMPUTED_VALUE"""),"")</f>
        <v/>
      </c>
      <c r="F654" t="str">
        <f>IFERROR(__xludf.DUMMYFUNCTION("""COMPUTED_VALUE"""),"")</f>
        <v/>
      </c>
      <c r="G654" t="str">
        <f>IFERROR(__xludf.DUMMYFUNCTION("""COMPUTED_VALUE"""),"")</f>
        <v/>
      </c>
      <c r="H654" t="str">
        <f>IFERROR(__xludf.DUMMYFUNCTION("""COMPUTED_VALUE"""),"")</f>
        <v/>
      </c>
      <c r="I654" t="str">
        <f>IFERROR(__xludf.DUMMYFUNCTION("""COMPUTED_VALUE"""),"")</f>
        <v/>
      </c>
      <c r="J654" t="str">
        <f>IFERROR(__xludf.DUMMYFUNCTION("""COMPUTED_VALUE"""),"")</f>
        <v/>
      </c>
      <c r="K654" t="str">
        <f>IFERROR(__xludf.DUMMYFUNCTION("""COMPUTED_VALUE"""),"")</f>
        <v/>
      </c>
      <c r="L654" s="61" t="str">
        <f>IFERROR(__xludf.DUMMYFUNCTION("""COMPUTED_VALUE"""),"")</f>
        <v/>
      </c>
      <c r="M654" s="61" t="str">
        <f>IFERROR(__xludf.DUMMYFUNCTION("""COMPUTED_VALUE"""),"")</f>
        <v/>
      </c>
      <c r="N654" t="str">
        <f>IFERROR(__xludf.DUMMYFUNCTION("""COMPUTED_VALUE"""),"")</f>
        <v/>
      </c>
      <c r="O654" t="str">
        <f>IFERROR(__xludf.DUMMYFUNCTION("""COMPUTED_VALUE"""),"")</f>
        <v/>
      </c>
      <c r="P654" t="str">
        <f>IFERROR(__xludf.DUMMYFUNCTION("""COMPUTED_VALUE"""),"")</f>
        <v/>
      </c>
      <c r="Q654" t="str">
        <f>IFERROR(__xludf.DUMMYFUNCTION("""COMPUTED_VALUE"""),"")</f>
        <v/>
      </c>
      <c r="R654" t="str">
        <f>IFERROR(__xludf.DUMMYFUNCTION("""COMPUTED_VALUE"""),"")</f>
        <v/>
      </c>
      <c r="S654" t="str">
        <f>IFERROR(__xludf.DUMMYFUNCTION("""COMPUTED_VALUE"""),"")</f>
        <v/>
      </c>
      <c r="T654" t="str">
        <f>IFERROR(__xludf.DUMMYFUNCTION("""COMPUTED_VALUE"""),"")</f>
        <v/>
      </c>
      <c r="U654" t="str">
        <f>IFERROR(__xludf.DUMMYFUNCTION("""COMPUTED_VALUE"""),"")</f>
        <v/>
      </c>
      <c r="V654" t="str">
        <f>IFERROR(__xludf.DUMMYFUNCTION("""COMPUTED_VALUE"""),"")</f>
        <v/>
      </c>
      <c r="W654" t="str">
        <f>IFERROR(__xludf.DUMMYFUNCTION("""COMPUTED_VALUE"""),"")</f>
        <v/>
      </c>
      <c r="X654" t="str">
        <f>IFERROR(__xludf.DUMMYFUNCTION("""COMPUTED_VALUE"""),"")</f>
        <v/>
      </c>
      <c r="Y654" t="str">
        <f>IFERROR(__xludf.DUMMYFUNCTION("""COMPUTED_VALUE"""),"")</f>
        <v/>
      </c>
      <c r="Z654" t="str">
        <f>IFERROR(__xludf.DUMMYFUNCTION("""COMPUTED_VALUE"""),"")</f>
        <v/>
      </c>
      <c r="AA654" t="str">
        <f>IFERROR(__xludf.DUMMYFUNCTION("""COMPUTED_VALUE"""),"")</f>
        <v/>
      </c>
      <c r="AB654" t="str">
        <f>IFERROR(__xludf.DUMMYFUNCTION("""COMPUTED_VALUE"""),"")</f>
        <v/>
      </c>
      <c r="AC654" t="str">
        <f>IFERROR(__xludf.DUMMYFUNCTION("""COMPUTED_VALUE"""),"")</f>
        <v/>
      </c>
      <c r="AD654" t="str">
        <f>IFERROR(__xludf.DUMMYFUNCTION("""COMPUTED_VALUE"""),"")</f>
        <v/>
      </c>
      <c r="AE654" t="str">
        <f>IFERROR(__xludf.DUMMYFUNCTION("""COMPUTED_VALUE"""),"")</f>
        <v/>
      </c>
      <c r="AF654" t="str">
        <f>IFERROR(__xludf.DUMMYFUNCTION("""COMPUTED_VALUE"""),"")</f>
        <v/>
      </c>
      <c r="AG654" t="str">
        <f>IFERROR(__xludf.DUMMYFUNCTION("""COMPUTED_VALUE"""),"")</f>
        <v/>
      </c>
    </row>
    <row r="655">
      <c r="A655" t="str">
        <f>IFERROR(__xludf.DUMMYFUNCTION("""COMPUTED_VALUE"""),"")</f>
        <v/>
      </c>
      <c r="B655" t="str">
        <f>IFERROR(__xludf.DUMMYFUNCTION("""COMPUTED_VALUE"""),"")</f>
        <v/>
      </c>
      <c r="C655" t="str">
        <f>IFERROR(__xludf.DUMMYFUNCTION("""COMPUTED_VALUE"""),"")</f>
        <v/>
      </c>
      <c r="D655" t="str">
        <f>IFERROR(__xludf.DUMMYFUNCTION("""COMPUTED_VALUE"""),"")</f>
        <v/>
      </c>
      <c r="E655" t="str">
        <f>IFERROR(__xludf.DUMMYFUNCTION("""COMPUTED_VALUE"""),"")</f>
        <v/>
      </c>
      <c r="F655" t="str">
        <f>IFERROR(__xludf.DUMMYFUNCTION("""COMPUTED_VALUE"""),"")</f>
        <v/>
      </c>
      <c r="G655" t="str">
        <f>IFERROR(__xludf.DUMMYFUNCTION("""COMPUTED_VALUE"""),"")</f>
        <v/>
      </c>
      <c r="H655" t="str">
        <f>IFERROR(__xludf.DUMMYFUNCTION("""COMPUTED_VALUE"""),"")</f>
        <v/>
      </c>
      <c r="I655" t="str">
        <f>IFERROR(__xludf.DUMMYFUNCTION("""COMPUTED_VALUE"""),"")</f>
        <v/>
      </c>
      <c r="J655" t="str">
        <f>IFERROR(__xludf.DUMMYFUNCTION("""COMPUTED_VALUE"""),"")</f>
        <v/>
      </c>
      <c r="K655" t="str">
        <f>IFERROR(__xludf.DUMMYFUNCTION("""COMPUTED_VALUE"""),"")</f>
        <v/>
      </c>
      <c r="L655" s="61" t="str">
        <f>IFERROR(__xludf.DUMMYFUNCTION("""COMPUTED_VALUE"""),"")</f>
        <v/>
      </c>
      <c r="M655" s="61" t="str">
        <f>IFERROR(__xludf.DUMMYFUNCTION("""COMPUTED_VALUE"""),"")</f>
        <v/>
      </c>
      <c r="N655" t="str">
        <f>IFERROR(__xludf.DUMMYFUNCTION("""COMPUTED_VALUE"""),"")</f>
        <v/>
      </c>
      <c r="O655" t="str">
        <f>IFERROR(__xludf.DUMMYFUNCTION("""COMPUTED_VALUE"""),"")</f>
        <v/>
      </c>
      <c r="P655" t="str">
        <f>IFERROR(__xludf.DUMMYFUNCTION("""COMPUTED_VALUE"""),"")</f>
        <v/>
      </c>
      <c r="Q655" t="str">
        <f>IFERROR(__xludf.DUMMYFUNCTION("""COMPUTED_VALUE"""),"")</f>
        <v/>
      </c>
      <c r="R655" t="str">
        <f>IFERROR(__xludf.DUMMYFUNCTION("""COMPUTED_VALUE"""),"")</f>
        <v/>
      </c>
      <c r="S655" t="str">
        <f>IFERROR(__xludf.DUMMYFUNCTION("""COMPUTED_VALUE"""),"")</f>
        <v/>
      </c>
      <c r="T655" t="str">
        <f>IFERROR(__xludf.DUMMYFUNCTION("""COMPUTED_VALUE"""),"")</f>
        <v/>
      </c>
      <c r="U655" t="str">
        <f>IFERROR(__xludf.DUMMYFUNCTION("""COMPUTED_VALUE"""),"")</f>
        <v/>
      </c>
      <c r="V655" t="str">
        <f>IFERROR(__xludf.DUMMYFUNCTION("""COMPUTED_VALUE"""),"")</f>
        <v/>
      </c>
      <c r="W655" t="str">
        <f>IFERROR(__xludf.DUMMYFUNCTION("""COMPUTED_VALUE"""),"")</f>
        <v/>
      </c>
      <c r="X655" t="str">
        <f>IFERROR(__xludf.DUMMYFUNCTION("""COMPUTED_VALUE"""),"")</f>
        <v/>
      </c>
      <c r="Y655" t="str">
        <f>IFERROR(__xludf.DUMMYFUNCTION("""COMPUTED_VALUE"""),"")</f>
        <v/>
      </c>
      <c r="Z655" t="str">
        <f>IFERROR(__xludf.DUMMYFUNCTION("""COMPUTED_VALUE"""),"")</f>
        <v/>
      </c>
      <c r="AA655" t="str">
        <f>IFERROR(__xludf.DUMMYFUNCTION("""COMPUTED_VALUE"""),"")</f>
        <v/>
      </c>
      <c r="AB655" t="str">
        <f>IFERROR(__xludf.DUMMYFUNCTION("""COMPUTED_VALUE"""),"")</f>
        <v/>
      </c>
      <c r="AC655" t="str">
        <f>IFERROR(__xludf.DUMMYFUNCTION("""COMPUTED_VALUE"""),"")</f>
        <v/>
      </c>
      <c r="AD655" t="str">
        <f>IFERROR(__xludf.DUMMYFUNCTION("""COMPUTED_VALUE"""),"")</f>
        <v/>
      </c>
      <c r="AE655" t="str">
        <f>IFERROR(__xludf.DUMMYFUNCTION("""COMPUTED_VALUE"""),"")</f>
        <v/>
      </c>
      <c r="AF655" t="str">
        <f>IFERROR(__xludf.DUMMYFUNCTION("""COMPUTED_VALUE"""),"")</f>
        <v/>
      </c>
      <c r="AG655" t="str">
        <f>IFERROR(__xludf.DUMMYFUNCTION("""COMPUTED_VALUE"""),"")</f>
        <v/>
      </c>
    </row>
    <row r="656">
      <c r="A656" t="str">
        <f>IFERROR(__xludf.DUMMYFUNCTION("""COMPUTED_VALUE"""),"")</f>
        <v/>
      </c>
      <c r="B656" t="str">
        <f>IFERROR(__xludf.DUMMYFUNCTION("""COMPUTED_VALUE"""),"")</f>
        <v/>
      </c>
      <c r="C656" t="str">
        <f>IFERROR(__xludf.DUMMYFUNCTION("""COMPUTED_VALUE"""),"")</f>
        <v/>
      </c>
      <c r="D656" t="str">
        <f>IFERROR(__xludf.DUMMYFUNCTION("""COMPUTED_VALUE"""),"")</f>
        <v/>
      </c>
      <c r="E656" t="str">
        <f>IFERROR(__xludf.DUMMYFUNCTION("""COMPUTED_VALUE"""),"")</f>
        <v/>
      </c>
      <c r="F656" t="str">
        <f>IFERROR(__xludf.DUMMYFUNCTION("""COMPUTED_VALUE"""),"")</f>
        <v/>
      </c>
      <c r="G656" t="str">
        <f>IFERROR(__xludf.DUMMYFUNCTION("""COMPUTED_VALUE"""),"")</f>
        <v/>
      </c>
      <c r="H656" t="str">
        <f>IFERROR(__xludf.DUMMYFUNCTION("""COMPUTED_VALUE"""),"")</f>
        <v/>
      </c>
      <c r="I656" t="str">
        <f>IFERROR(__xludf.DUMMYFUNCTION("""COMPUTED_VALUE"""),"")</f>
        <v/>
      </c>
      <c r="J656" t="str">
        <f>IFERROR(__xludf.DUMMYFUNCTION("""COMPUTED_VALUE"""),"")</f>
        <v/>
      </c>
      <c r="K656" t="str">
        <f>IFERROR(__xludf.DUMMYFUNCTION("""COMPUTED_VALUE"""),"")</f>
        <v/>
      </c>
      <c r="L656" s="61" t="str">
        <f>IFERROR(__xludf.DUMMYFUNCTION("""COMPUTED_VALUE"""),"")</f>
        <v/>
      </c>
      <c r="M656" s="61" t="str">
        <f>IFERROR(__xludf.DUMMYFUNCTION("""COMPUTED_VALUE"""),"")</f>
        <v/>
      </c>
      <c r="N656" t="str">
        <f>IFERROR(__xludf.DUMMYFUNCTION("""COMPUTED_VALUE"""),"")</f>
        <v/>
      </c>
      <c r="O656" t="str">
        <f>IFERROR(__xludf.DUMMYFUNCTION("""COMPUTED_VALUE"""),"")</f>
        <v/>
      </c>
      <c r="P656" t="str">
        <f>IFERROR(__xludf.DUMMYFUNCTION("""COMPUTED_VALUE"""),"")</f>
        <v/>
      </c>
      <c r="Q656" t="str">
        <f>IFERROR(__xludf.DUMMYFUNCTION("""COMPUTED_VALUE"""),"")</f>
        <v/>
      </c>
      <c r="R656" t="str">
        <f>IFERROR(__xludf.DUMMYFUNCTION("""COMPUTED_VALUE"""),"")</f>
        <v/>
      </c>
      <c r="S656" t="str">
        <f>IFERROR(__xludf.DUMMYFUNCTION("""COMPUTED_VALUE"""),"")</f>
        <v/>
      </c>
      <c r="T656" t="str">
        <f>IFERROR(__xludf.DUMMYFUNCTION("""COMPUTED_VALUE"""),"")</f>
        <v/>
      </c>
      <c r="U656" t="str">
        <f>IFERROR(__xludf.DUMMYFUNCTION("""COMPUTED_VALUE"""),"")</f>
        <v/>
      </c>
      <c r="V656" t="str">
        <f>IFERROR(__xludf.DUMMYFUNCTION("""COMPUTED_VALUE"""),"")</f>
        <v/>
      </c>
      <c r="W656" t="str">
        <f>IFERROR(__xludf.DUMMYFUNCTION("""COMPUTED_VALUE"""),"")</f>
        <v/>
      </c>
      <c r="X656" t="str">
        <f>IFERROR(__xludf.DUMMYFUNCTION("""COMPUTED_VALUE"""),"")</f>
        <v/>
      </c>
      <c r="Y656" t="str">
        <f>IFERROR(__xludf.DUMMYFUNCTION("""COMPUTED_VALUE"""),"")</f>
        <v/>
      </c>
      <c r="Z656" t="str">
        <f>IFERROR(__xludf.DUMMYFUNCTION("""COMPUTED_VALUE"""),"")</f>
        <v/>
      </c>
      <c r="AA656" t="str">
        <f>IFERROR(__xludf.DUMMYFUNCTION("""COMPUTED_VALUE"""),"")</f>
        <v/>
      </c>
      <c r="AB656" t="str">
        <f>IFERROR(__xludf.DUMMYFUNCTION("""COMPUTED_VALUE"""),"")</f>
        <v/>
      </c>
      <c r="AC656" t="str">
        <f>IFERROR(__xludf.DUMMYFUNCTION("""COMPUTED_VALUE"""),"")</f>
        <v/>
      </c>
      <c r="AD656" t="str">
        <f>IFERROR(__xludf.DUMMYFUNCTION("""COMPUTED_VALUE"""),"")</f>
        <v/>
      </c>
      <c r="AE656" t="str">
        <f>IFERROR(__xludf.DUMMYFUNCTION("""COMPUTED_VALUE"""),"")</f>
        <v/>
      </c>
      <c r="AF656" t="str">
        <f>IFERROR(__xludf.DUMMYFUNCTION("""COMPUTED_VALUE"""),"")</f>
        <v/>
      </c>
      <c r="AG656" t="str">
        <f>IFERROR(__xludf.DUMMYFUNCTION("""COMPUTED_VALUE"""),"")</f>
        <v/>
      </c>
    </row>
    <row r="657">
      <c r="A657" t="str">
        <f>IFERROR(__xludf.DUMMYFUNCTION("""COMPUTED_VALUE"""),"")</f>
        <v/>
      </c>
      <c r="B657" t="str">
        <f>IFERROR(__xludf.DUMMYFUNCTION("""COMPUTED_VALUE"""),"")</f>
        <v/>
      </c>
      <c r="C657" t="str">
        <f>IFERROR(__xludf.DUMMYFUNCTION("""COMPUTED_VALUE"""),"")</f>
        <v/>
      </c>
      <c r="D657" t="str">
        <f>IFERROR(__xludf.DUMMYFUNCTION("""COMPUTED_VALUE"""),"")</f>
        <v/>
      </c>
      <c r="E657" t="str">
        <f>IFERROR(__xludf.DUMMYFUNCTION("""COMPUTED_VALUE"""),"")</f>
        <v/>
      </c>
      <c r="F657" t="str">
        <f>IFERROR(__xludf.DUMMYFUNCTION("""COMPUTED_VALUE"""),"")</f>
        <v/>
      </c>
      <c r="G657" t="str">
        <f>IFERROR(__xludf.DUMMYFUNCTION("""COMPUTED_VALUE"""),"")</f>
        <v/>
      </c>
      <c r="H657" t="str">
        <f>IFERROR(__xludf.DUMMYFUNCTION("""COMPUTED_VALUE"""),"")</f>
        <v/>
      </c>
      <c r="I657" t="str">
        <f>IFERROR(__xludf.DUMMYFUNCTION("""COMPUTED_VALUE"""),"")</f>
        <v/>
      </c>
      <c r="J657" t="str">
        <f>IFERROR(__xludf.DUMMYFUNCTION("""COMPUTED_VALUE"""),"")</f>
        <v/>
      </c>
      <c r="K657" t="str">
        <f>IFERROR(__xludf.DUMMYFUNCTION("""COMPUTED_VALUE"""),"")</f>
        <v/>
      </c>
      <c r="L657" s="61" t="str">
        <f>IFERROR(__xludf.DUMMYFUNCTION("""COMPUTED_VALUE"""),"")</f>
        <v/>
      </c>
      <c r="M657" s="61" t="str">
        <f>IFERROR(__xludf.DUMMYFUNCTION("""COMPUTED_VALUE"""),"")</f>
        <v/>
      </c>
      <c r="N657" t="str">
        <f>IFERROR(__xludf.DUMMYFUNCTION("""COMPUTED_VALUE"""),"")</f>
        <v/>
      </c>
      <c r="O657" t="str">
        <f>IFERROR(__xludf.DUMMYFUNCTION("""COMPUTED_VALUE"""),"")</f>
        <v/>
      </c>
      <c r="P657" t="str">
        <f>IFERROR(__xludf.DUMMYFUNCTION("""COMPUTED_VALUE"""),"")</f>
        <v/>
      </c>
      <c r="Q657" t="str">
        <f>IFERROR(__xludf.DUMMYFUNCTION("""COMPUTED_VALUE"""),"")</f>
        <v/>
      </c>
      <c r="R657" t="str">
        <f>IFERROR(__xludf.DUMMYFUNCTION("""COMPUTED_VALUE"""),"")</f>
        <v/>
      </c>
      <c r="S657" t="str">
        <f>IFERROR(__xludf.DUMMYFUNCTION("""COMPUTED_VALUE"""),"")</f>
        <v/>
      </c>
      <c r="T657" t="str">
        <f>IFERROR(__xludf.DUMMYFUNCTION("""COMPUTED_VALUE"""),"")</f>
        <v/>
      </c>
      <c r="U657" t="str">
        <f>IFERROR(__xludf.DUMMYFUNCTION("""COMPUTED_VALUE"""),"")</f>
        <v/>
      </c>
      <c r="V657" t="str">
        <f>IFERROR(__xludf.DUMMYFUNCTION("""COMPUTED_VALUE"""),"")</f>
        <v/>
      </c>
      <c r="W657" t="str">
        <f>IFERROR(__xludf.DUMMYFUNCTION("""COMPUTED_VALUE"""),"")</f>
        <v/>
      </c>
      <c r="X657" t="str">
        <f>IFERROR(__xludf.DUMMYFUNCTION("""COMPUTED_VALUE"""),"")</f>
        <v/>
      </c>
      <c r="Y657" t="str">
        <f>IFERROR(__xludf.DUMMYFUNCTION("""COMPUTED_VALUE"""),"")</f>
        <v/>
      </c>
      <c r="Z657" t="str">
        <f>IFERROR(__xludf.DUMMYFUNCTION("""COMPUTED_VALUE"""),"")</f>
        <v/>
      </c>
      <c r="AA657" t="str">
        <f>IFERROR(__xludf.DUMMYFUNCTION("""COMPUTED_VALUE"""),"")</f>
        <v/>
      </c>
      <c r="AB657" t="str">
        <f>IFERROR(__xludf.DUMMYFUNCTION("""COMPUTED_VALUE"""),"")</f>
        <v/>
      </c>
      <c r="AC657" t="str">
        <f>IFERROR(__xludf.DUMMYFUNCTION("""COMPUTED_VALUE"""),"")</f>
        <v/>
      </c>
      <c r="AD657" t="str">
        <f>IFERROR(__xludf.DUMMYFUNCTION("""COMPUTED_VALUE"""),"")</f>
        <v/>
      </c>
      <c r="AE657" t="str">
        <f>IFERROR(__xludf.DUMMYFUNCTION("""COMPUTED_VALUE"""),"")</f>
        <v/>
      </c>
      <c r="AF657" t="str">
        <f>IFERROR(__xludf.DUMMYFUNCTION("""COMPUTED_VALUE"""),"")</f>
        <v/>
      </c>
      <c r="AG657" t="str">
        <f>IFERROR(__xludf.DUMMYFUNCTION("""COMPUTED_VALUE"""),"")</f>
        <v/>
      </c>
    </row>
    <row r="658">
      <c r="A658" t="str">
        <f>IFERROR(__xludf.DUMMYFUNCTION("""COMPUTED_VALUE"""),"")</f>
        <v/>
      </c>
      <c r="B658" t="str">
        <f>IFERROR(__xludf.DUMMYFUNCTION("""COMPUTED_VALUE"""),"")</f>
        <v/>
      </c>
      <c r="C658" t="str">
        <f>IFERROR(__xludf.DUMMYFUNCTION("""COMPUTED_VALUE"""),"")</f>
        <v/>
      </c>
      <c r="D658" t="str">
        <f>IFERROR(__xludf.DUMMYFUNCTION("""COMPUTED_VALUE"""),"")</f>
        <v/>
      </c>
      <c r="E658" t="str">
        <f>IFERROR(__xludf.DUMMYFUNCTION("""COMPUTED_VALUE"""),"")</f>
        <v/>
      </c>
      <c r="F658" t="str">
        <f>IFERROR(__xludf.DUMMYFUNCTION("""COMPUTED_VALUE"""),"")</f>
        <v/>
      </c>
      <c r="G658" t="str">
        <f>IFERROR(__xludf.DUMMYFUNCTION("""COMPUTED_VALUE"""),"")</f>
        <v/>
      </c>
      <c r="H658" t="str">
        <f>IFERROR(__xludf.DUMMYFUNCTION("""COMPUTED_VALUE"""),"")</f>
        <v/>
      </c>
      <c r="I658" t="str">
        <f>IFERROR(__xludf.DUMMYFUNCTION("""COMPUTED_VALUE"""),"")</f>
        <v/>
      </c>
      <c r="J658" t="str">
        <f>IFERROR(__xludf.DUMMYFUNCTION("""COMPUTED_VALUE"""),"")</f>
        <v/>
      </c>
      <c r="K658" t="str">
        <f>IFERROR(__xludf.DUMMYFUNCTION("""COMPUTED_VALUE"""),"")</f>
        <v/>
      </c>
      <c r="L658" s="61" t="str">
        <f>IFERROR(__xludf.DUMMYFUNCTION("""COMPUTED_VALUE"""),"")</f>
        <v/>
      </c>
      <c r="M658" s="61" t="str">
        <f>IFERROR(__xludf.DUMMYFUNCTION("""COMPUTED_VALUE"""),"")</f>
        <v/>
      </c>
      <c r="N658" t="str">
        <f>IFERROR(__xludf.DUMMYFUNCTION("""COMPUTED_VALUE"""),"")</f>
        <v/>
      </c>
      <c r="O658" t="str">
        <f>IFERROR(__xludf.DUMMYFUNCTION("""COMPUTED_VALUE"""),"")</f>
        <v/>
      </c>
      <c r="P658" t="str">
        <f>IFERROR(__xludf.DUMMYFUNCTION("""COMPUTED_VALUE"""),"")</f>
        <v/>
      </c>
      <c r="Q658" t="str">
        <f>IFERROR(__xludf.DUMMYFUNCTION("""COMPUTED_VALUE"""),"")</f>
        <v/>
      </c>
      <c r="R658" t="str">
        <f>IFERROR(__xludf.DUMMYFUNCTION("""COMPUTED_VALUE"""),"")</f>
        <v/>
      </c>
      <c r="S658" t="str">
        <f>IFERROR(__xludf.DUMMYFUNCTION("""COMPUTED_VALUE"""),"")</f>
        <v/>
      </c>
      <c r="T658" t="str">
        <f>IFERROR(__xludf.DUMMYFUNCTION("""COMPUTED_VALUE"""),"")</f>
        <v/>
      </c>
      <c r="U658" t="str">
        <f>IFERROR(__xludf.DUMMYFUNCTION("""COMPUTED_VALUE"""),"")</f>
        <v/>
      </c>
      <c r="V658" t="str">
        <f>IFERROR(__xludf.DUMMYFUNCTION("""COMPUTED_VALUE"""),"")</f>
        <v/>
      </c>
      <c r="W658" t="str">
        <f>IFERROR(__xludf.DUMMYFUNCTION("""COMPUTED_VALUE"""),"")</f>
        <v/>
      </c>
      <c r="X658" t="str">
        <f>IFERROR(__xludf.DUMMYFUNCTION("""COMPUTED_VALUE"""),"")</f>
        <v/>
      </c>
      <c r="Y658" t="str">
        <f>IFERROR(__xludf.DUMMYFUNCTION("""COMPUTED_VALUE"""),"")</f>
        <v/>
      </c>
      <c r="Z658" t="str">
        <f>IFERROR(__xludf.DUMMYFUNCTION("""COMPUTED_VALUE"""),"")</f>
        <v/>
      </c>
      <c r="AA658" t="str">
        <f>IFERROR(__xludf.DUMMYFUNCTION("""COMPUTED_VALUE"""),"")</f>
        <v/>
      </c>
      <c r="AB658" t="str">
        <f>IFERROR(__xludf.DUMMYFUNCTION("""COMPUTED_VALUE"""),"")</f>
        <v/>
      </c>
      <c r="AC658" t="str">
        <f>IFERROR(__xludf.DUMMYFUNCTION("""COMPUTED_VALUE"""),"")</f>
        <v/>
      </c>
      <c r="AD658" t="str">
        <f>IFERROR(__xludf.DUMMYFUNCTION("""COMPUTED_VALUE"""),"")</f>
        <v/>
      </c>
      <c r="AE658" t="str">
        <f>IFERROR(__xludf.DUMMYFUNCTION("""COMPUTED_VALUE"""),"")</f>
        <v/>
      </c>
      <c r="AF658" t="str">
        <f>IFERROR(__xludf.DUMMYFUNCTION("""COMPUTED_VALUE"""),"")</f>
        <v/>
      </c>
      <c r="AG658" t="str">
        <f>IFERROR(__xludf.DUMMYFUNCTION("""COMPUTED_VALUE"""),"")</f>
        <v/>
      </c>
    </row>
    <row r="659">
      <c r="A659" t="str">
        <f>IFERROR(__xludf.DUMMYFUNCTION("""COMPUTED_VALUE"""),"")</f>
        <v/>
      </c>
      <c r="B659" t="str">
        <f>IFERROR(__xludf.DUMMYFUNCTION("""COMPUTED_VALUE"""),"")</f>
        <v/>
      </c>
      <c r="C659" t="str">
        <f>IFERROR(__xludf.DUMMYFUNCTION("""COMPUTED_VALUE"""),"")</f>
        <v/>
      </c>
      <c r="D659" t="str">
        <f>IFERROR(__xludf.DUMMYFUNCTION("""COMPUTED_VALUE"""),"")</f>
        <v/>
      </c>
      <c r="E659" t="str">
        <f>IFERROR(__xludf.DUMMYFUNCTION("""COMPUTED_VALUE"""),"")</f>
        <v/>
      </c>
      <c r="F659" t="str">
        <f>IFERROR(__xludf.DUMMYFUNCTION("""COMPUTED_VALUE"""),"")</f>
        <v/>
      </c>
      <c r="G659" t="str">
        <f>IFERROR(__xludf.DUMMYFUNCTION("""COMPUTED_VALUE"""),"")</f>
        <v/>
      </c>
      <c r="H659" t="str">
        <f>IFERROR(__xludf.DUMMYFUNCTION("""COMPUTED_VALUE"""),"")</f>
        <v/>
      </c>
      <c r="I659" t="str">
        <f>IFERROR(__xludf.DUMMYFUNCTION("""COMPUTED_VALUE"""),"")</f>
        <v/>
      </c>
      <c r="J659" t="str">
        <f>IFERROR(__xludf.DUMMYFUNCTION("""COMPUTED_VALUE"""),"")</f>
        <v/>
      </c>
      <c r="K659" t="str">
        <f>IFERROR(__xludf.DUMMYFUNCTION("""COMPUTED_VALUE"""),"")</f>
        <v/>
      </c>
      <c r="L659" s="61" t="str">
        <f>IFERROR(__xludf.DUMMYFUNCTION("""COMPUTED_VALUE"""),"")</f>
        <v/>
      </c>
      <c r="M659" s="61" t="str">
        <f>IFERROR(__xludf.DUMMYFUNCTION("""COMPUTED_VALUE"""),"")</f>
        <v/>
      </c>
      <c r="N659" t="str">
        <f>IFERROR(__xludf.DUMMYFUNCTION("""COMPUTED_VALUE"""),"")</f>
        <v/>
      </c>
      <c r="O659" t="str">
        <f>IFERROR(__xludf.DUMMYFUNCTION("""COMPUTED_VALUE"""),"")</f>
        <v/>
      </c>
      <c r="P659" t="str">
        <f>IFERROR(__xludf.DUMMYFUNCTION("""COMPUTED_VALUE"""),"")</f>
        <v/>
      </c>
      <c r="Q659" t="str">
        <f>IFERROR(__xludf.DUMMYFUNCTION("""COMPUTED_VALUE"""),"")</f>
        <v/>
      </c>
      <c r="R659" t="str">
        <f>IFERROR(__xludf.DUMMYFUNCTION("""COMPUTED_VALUE"""),"")</f>
        <v/>
      </c>
      <c r="S659" t="str">
        <f>IFERROR(__xludf.DUMMYFUNCTION("""COMPUTED_VALUE"""),"")</f>
        <v/>
      </c>
      <c r="T659" t="str">
        <f>IFERROR(__xludf.DUMMYFUNCTION("""COMPUTED_VALUE"""),"")</f>
        <v/>
      </c>
      <c r="U659" t="str">
        <f>IFERROR(__xludf.DUMMYFUNCTION("""COMPUTED_VALUE"""),"")</f>
        <v/>
      </c>
      <c r="V659" t="str">
        <f>IFERROR(__xludf.DUMMYFUNCTION("""COMPUTED_VALUE"""),"")</f>
        <v/>
      </c>
      <c r="W659" t="str">
        <f>IFERROR(__xludf.DUMMYFUNCTION("""COMPUTED_VALUE"""),"")</f>
        <v/>
      </c>
      <c r="X659" t="str">
        <f>IFERROR(__xludf.DUMMYFUNCTION("""COMPUTED_VALUE"""),"")</f>
        <v/>
      </c>
      <c r="Y659" t="str">
        <f>IFERROR(__xludf.DUMMYFUNCTION("""COMPUTED_VALUE"""),"")</f>
        <v/>
      </c>
      <c r="Z659" t="str">
        <f>IFERROR(__xludf.DUMMYFUNCTION("""COMPUTED_VALUE"""),"")</f>
        <v/>
      </c>
      <c r="AA659" t="str">
        <f>IFERROR(__xludf.DUMMYFUNCTION("""COMPUTED_VALUE"""),"")</f>
        <v/>
      </c>
      <c r="AB659" t="str">
        <f>IFERROR(__xludf.DUMMYFUNCTION("""COMPUTED_VALUE"""),"")</f>
        <v/>
      </c>
      <c r="AC659" t="str">
        <f>IFERROR(__xludf.DUMMYFUNCTION("""COMPUTED_VALUE"""),"")</f>
        <v/>
      </c>
      <c r="AD659" t="str">
        <f>IFERROR(__xludf.DUMMYFUNCTION("""COMPUTED_VALUE"""),"")</f>
        <v/>
      </c>
      <c r="AE659" t="str">
        <f>IFERROR(__xludf.DUMMYFUNCTION("""COMPUTED_VALUE"""),"")</f>
        <v/>
      </c>
      <c r="AF659" t="str">
        <f>IFERROR(__xludf.DUMMYFUNCTION("""COMPUTED_VALUE"""),"")</f>
        <v/>
      </c>
      <c r="AG659" t="str">
        <f>IFERROR(__xludf.DUMMYFUNCTION("""COMPUTED_VALUE"""),"")</f>
        <v/>
      </c>
    </row>
    <row r="660">
      <c r="A660" t="str">
        <f>IFERROR(__xludf.DUMMYFUNCTION("""COMPUTED_VALUE"""),"")</f>
        <v/>
      </c>
      <c r="B660" t="str">
        <f>IFERROR(__xludf.DUMMYFUNCTION("""COMPUTED_VALUE"""),"")</f>
        <v/>
      </c>
      <c r="C660" t="str">
        <f>IFERROR(__xludf.DUMMYFUNCTION("""COMPUTED_VALUE"""),"")</f>
        <v/>
      </c>
      <c r="D660" t="str">
        <f>IFERROR(__xludf.DUMMYFUNCTION("""COMPUTED_VALUE"""),"")</f>
        <v/>
      </c>
      <c r="E660" t="str">
        <f>IFERROR(__xludf.DUMMYFUNCTION("""COMPUTED_VALUE"""),"")</f>
        <v/>
      </c>
      <c r="F660" t="str">
        <f>IFERROR(__xludf.DUMMYFUNCTION("""COMPUTED_VALUE"""),"")</f>
        <v/>
      </c>
      <c r="G660" t="str">
        <f>IFERROR(__xludf.DUMMYFUNCTION("""COMPUTED_VALUE"""),"")</f>
        <v/>
      </c>
      <c r="H660" t="str">
        <f>IFERROR(__xludf.DUMMYFUNCTION("""COMPUTED_VALUE"""),"")</f>
        <v/>
      </c>
      <c r="I660" t="str">
        <f>IFERROR(__xludf.DUMMYFUNCTION("""COMPUTED_VALUE"""),"")</f>
        <v/>
      </c>
      <c r="J660" t="str">
        <f>IFERROR(__xludf.DUMMYFUNCTION("""COMPUTED_VALUE"""),"")</f>
        <v/>
      </c>
      <c r="K660" t="str">
        <f>IFERROR(__xludf.DUMMYFUNCTION("""COMPUTED_VALUE"""),"")</f>
        <v/>
      </c>
      <c r="L660" s="61" t="str">
        <f>IFERROR(__xludf.DUMMYFUNCTION("""COMPUTED_VALUE"""),"")</f>
        <v/>
      </c>
      <c r="M660" s="61" t="str">
        <f>IFERROR(__xludf.DUMMYFUNCTION("""COMPUTED_VALUE"""),"")</f>
        <v/>
      </c>
      <c r="N660" t="str">
        <f>IFERROR(__xludf.DUMMYFUNCTION("""COMPUTED_VALUE"""),"")</f>
        <v/>
      </c>
      <c r="O660" t="str">
        <f>IFERROR(__xludf.DUMMYFUNCTION("""COMPUTED_VALUE"""),"")</f>
        <v/>
      </c>
      <c r="P660" t="str">
        <f>IFERROR(__xludf.DUMMYFUNCTION("""COMPUTED_VALUE"""),"")</f>
        <v/>
      </c>
      <c r="Q660" t="str">
        <f>IFERROR(__xludf.DUMMYFUNCTION("""COMPUTED_VALUE"""),"")</f>
        <v/>
      </c>
      <c r="R660" t="str">
        <f>IFERROR(__xludf.DUMMYFUNCTION("""COMPUTED_VALUE"""),"")</f>
        <v/>
      </c>
      <c r="S660" t="str">
        <f>IFERROR(__xludf.DUMMYFUNCTION("""COMPUTED_VALUE"""),"")</f>
        <v/>
      </c>
      <c r="T660" t="str">
        <f>IFERROR(__xludf.DUMMYFUNCTION("""COMPUTED_VALUE"""),"")</f>
        <v/>
      </c>
      <c r="U660" t="str">
        <f>IFERROR(__xludf.DUMMYFUNCTION("""COMPUTED_VALUE"""),"")</f>
        <v/>
      </c>
      <c r="V660" t="str">
        <f>IFERROR(__xludf.DUMMYFUNCTION("""COMPUTED_VALUE"""),"")</f>
        <v/>
      </c>
      <c r="W660" t="str">
        <f>IFERROR(__xludf.DUMMYFUNCTION("""COMPUTED_VALUE"""),"")</f>
        <v/>
      </c>
      <c r="X660" t="str">
        <f>IFERROR(__xludf.DUMMYFUNCTION("""COMPUTED_VALUE"""),"")</f>
        <v/>
      </c>
      <c r="Y660" t="str">
        <f>IFERROR(__xludf.DUMMYFUNCTION("""COMPUTED_VALUE"""),"")</f>
        <v/>
      </c>
      <c r="Z660" t="str">
        <f>IFERROR(__xludf.DUMMYFUNCTION("""COMPUTED_VALUE"""),"")</f>
        <v/>
      </c>
      <c r="AA660" t="str">
        <f>IFERROR(__xludf.DUMMYFUNCTION("""COMPUTED_VALUE"""),"")</f>
        <v/>
      </c>
      <c r="AB660" t="str">
        <f>IFERROR(__xludf.DUMMYFUNCTION("""COMPUTED_VALUE"""),"")</f>
        <v/>
      </c>
      <c r="AC660" t="str">
        <f>IFERROR(__xludf.DUMMYFUNCTION("""COMPUTED_VALUE"""),"")</f>
        <v/>
      </c>
      <c r="AD660" t="str">
        <f>IFERROR(__xludf.DUMMYFUNCTION("""COMPUTED_VALUE"""),"")</f>
        <v/>
      </c>
      <c r="AE660" t="str">
        <f>IFERROR(__xludf.DUMMYFUNCTION("""COMPUTED_VALUE"""),"")</f>
        <v/>
      </c>
      <c r="AF660" t="str">
        <f>IFERROR(__xludf.DUMMYFUNCTION("""COMPUTED_VALUE"""),"")</f>
        <v/>
      </c>
      <c r="AG660" t="str">
        <f>IFERROR(__xludf.DUMMYFUNCTION("""COMPUTED_VALUE"""),"")</f>
        <v/>
      </c>
    </row>
    <row r="661">
      <c r="A661" t="str">
        <f>IFERROR(__xludf.DUMMYFUNCTION("""COMPUTED_VALUE"""),"")</f>
        <v/>
      </c>
      <c r="B661" t="str">
        <f>IFERROR(__xludf.DUMMYFUNCTION("""COMPUTED_VALUE"""),"")</f>
        <v/>
      </c>
      <c r="C661" t="str">
        <f>IFERROR(__xludf.DUMMYFUNCTION("""COMPUTED_VALUE"""),"")</f>
        <v/>
      </c>
      <c r="D661" t="str">
        <f>IFERROR(__xludf.DUMMYFUNCTION("""COMPUTED_VALUE"""),"")</f>
        <v/>
      </c>
      <c r="E661" t="str">
        <f>IFERROR(__xludf.DUMMYFUNCTION("""COMPUTED_VALUE"""),"")</f>
        <v/>
      </c>
      <c r="F661" t="str">
        <f>IFERROR(__xludf.DUMMYFUNCTION("""COMPUTED_VALUE"""),"")</f>
        <v/>
      </c>
      <c r="G661" t="str">
        <f>IFERROR(__xludf.DUMMYFUNCTION("""COMPUTED_VALUE"""),"")</f>
        <v/>
      </c>
      <c r="H661" t="str">
        <f>IFERROR(__xludf.DUMMYFUNCTION("""COMPUTED_VALUE"""),"")</f>
        <v/>
      </c>
      <c r="I661" t="str">
        <f>IFERROR(__xludf.DUMMYFUNCTION("""COMPUTED_VALUE"""),"")</f>
        <v/>
      </c>
      <c r="J661" t="str">
        <f>IFERROR(__xludf.DUMMYFUNCTION("""COMPUTED_VALUE"""),"")</f>
        <v/>
      </c>
      <c r="K661" t="str">
        <f>IFERROR(__xludf.DUMMYFUNCTION("""COMPUTED_VALUE"""),"")</f>
        <v/>
      </c>
      <c r="L661" s="61" t="str">
        <f>IFERROR(__xludf.DUMMYFUNCTION("""COMPUTED_VALUE"""),"")</f>
        <v/>
      </c>
      <c r="M661" s="61" t="str">
        <f>IFERROR(__xludf.DUMMYFUNCTION("""COMPUTED_VALUE"""),"")</f>
        <v/>
      </c>
      <c r="N661" t="str">
        <f>IFERROR(__xludf.DUMMYFUNCTION("""COMPUTED_VALUE"""),"")</f>
        <v/>
      </c>
      <c r="O661" t="str">
        <f>IFERROR(__xludf.DUMMYFUNCTION("""COMPUTED_VALUE"""),"")</f>
        <v/>
      </c>
      <c r="P661" t="str">
        <f>IFERROR(__xludf.DUMMYFUNCTION("""COMPUTED_VALUE"""),"")</f>
        <v/>
      </c>
      <c r="Q661" t="str">
        <f>IFERROR(__xludf.DUMMYFUNCTION("""COMPUTED_VALUE"""),"")</f>
        <v/>
      </c>
      <c r="R661" t="str">
        <f>IFERROR(__xludf.DUMMYFUNCTION("""COMPUTED_VALUE"""),"")</f>
        <v/>
      </c>
      <c r="S661" t="str">
        <f>IFERROR(__xludf.DUMMYFUNCTION("""COMPUTED_VALUE"""),"")</f>
        <v/>
      </c>
      <c r="T661" t="str">
        <f>IFERROR(__xludf.DUMMYFUNCTION("""COMPUTED_VALUE"""),"")</f>
        <v/>
      </c>
      <c r="U661" t="str">
        <f>IFERROR(__xludf.DUMMYFUNCTION("""COMPUTED_VALUE"""),"")</f>
        <v/>
      </c>
      <c r="V661" t="str">
        <f>IFERROR(__xludf.DUMMYFUNCTION("""COMPUTED_VALUE"""),"")</f>
        <v/>
      </c>
      <c r="W661" t="str">
        <f>IFERROR(__xludf.DUMMYFUNCTION("""COMPUTED_VALUE"""),"")</f>
        <v/>
      </c>
      <c r="X661" t="str">
        <f>IFERROR(__xludf.DUMMYFUNCTION("""COMPUTED_VALUE"""),"")</f>
        <v/>
      </c>
      <c r="Y661" t="str">
        <f>IFERROR(__xludf.DUMMYFUNCTION("""COMPUTED_VALUE"""),"")</f>
        <v/>
      </c>
      <c r="Z661" t="str">
        <f>IFERROR(__xludf.DUMMYFUNCTION("""COMPUTED_VALUE"""),"")</f>
        <v/>
      </c>
      <c r="AA661" t="str">
        <f>IFERROR(__xludf.DUMMYFUNCTION("""COMPUTED_VALUE"""),"")</f>
        <v/>
      </c>
      <c r="AB661" t="str">
        <f>IFERROR(__xludf.DUMMYFUNCTION("""COMPUTED_VALUE"""),"")</f>
        <v/>
      </c>
      <c r="AC661" t="str">
        <f>IFERROR(__xludf.DUMMYFUNCTION("""COMPUTED_VALUE"""),"")</f>
        <v/>
      </c>
      <c r="AD661" t="str">
        <f>IFERROR(__xludf.DUMMYFUNCTION("""COMPUTED_VALUE"""),"")</f>
        <v/>
      </c>
      <c r="AE661" t="str">
        <f>IFERROR(__xludf.DUMMYFUNCTION("""COMPUTED_VALUE"""),"")</f>
        <v/>
      </c>
      <c r="AF661" t="str">
        <f>IFERROR(__xludf.DUMMYFUNCTION("""COMPUTED_VALUE"""),"")</f>
        <v/>
      </c>
      <c r="AG661" t="str">
        <f>IFERROR(__xludf.DUMMYFUNCTION("""COMPUTED_VALUE"""),"")</f>
        <v/>
      </c>
    </row>
    <row r="662">
      <c r="A662" t="str">
        <f>IFERROR(__xludf.DUMMYFUNCTION("""COMPUTED_VALUE"""),"")</f>
        <v/>
      </c>
      <c r="B662" t="str">
        <f>IFERROR(__xludf.DUMMYFUNCTION("""COMPUTED_VALUE"""),"")</f>
        <v/>
      </c>
      <c r="C662" t="str">
        <f>IFERROR(__xludf.DUMMYFUNCTION("""COMPUTED_VALUE"""),"")</f>
        <v/>
      </c>
      <c r="D662" t="str">
        <f>IFERROR(__xludf.DUMMYFUNCTION("""COMPUTED_VALUE"""),"")</f>
        <v/>
      </c>
      <c r="E662" t="str">
        <f>IFERROR(__xludf.DUMMYFUNCTION("""COMPUTED_VALUE"""),"")</f>
        <v/>
      </c>
      <c r="F662" t="str">
        <f>IFERROR(__xludf.DUMMYFUNCTION("""COMPUTED_VALUE"""),"")</f>
        <v/>
      </c>
      <c r="G662" t="str">
        <f>IFERROR(__xludf.DUMMYFUNCTION("""COMPUTED_VALUE"""),"")</f>
        <v/>
      </c>
      <c r="H662" t="str">
        <f>IFERROR(__xludf.DUMMYFUNCTION("""COMPUTED_VALUE"""),"")</f>
        <v/>
      </c>
      <c r="I662" t="str">
        <f>IFERROR(__xludf.DUMMYFUNCTION("""COMPUTED_VALUE"""),"")</f>
        <v/>
      </c>
      <c r="J662" t="str">
        <f>IFERROR(__xludf.DUMMYFUNCTION("""COMPUTED_VALUE"""),"")</f>
        <v/>
      </c>
      <c r="K662" t="str">
        <f>IFERROR(__xludf.DUMMYFUNCTION("""COMPUTED_VALUE"""),"")</f>
        <v/>
      </c>
      <c r="L662" s="61" t="str">
        <f>IFERROR(__xludf.DUMMYFUNCTION("""COMPUTED_VALUE"""),"")</f>
        <v/>
      </c>
      <c r="M662" s="61" t="str">
        <f>IFERROR(__xludf.DUMMYFUNCTION("""COMPUTED_VALUE"""),"")</f>
        <v/>
      </c>
      <c r="N662" t="str">
        <f>IFERROR(__xludf.DUMMYFUNCTION("""COMPUTED_VALUE"""),"")</f>
        <v/>
      </c>
      <c r="O662" t="str">
        <f>IFERROR(__xludf.DUMMYFUNCTION("""COMPUTED_VALUE"""),"")</f>
        <v/>
      </c>
      <c r="P662" t="str">
        <f>IFERROR(__xludf.DUMMYFUNCTION("""COMPUTED_VALUE"""),"")</f>
        <v/>
      </c>
      <c r="Q662" t="str">
        <f>IFERROR(__xludf.DUMMYFUNCTION("""COMPUTED_VALUE"""),"")</f>
        <v/>
      </c>
      <c r="R662" t="str">
        <f>IFERROR(__xludf.DUMMYFUNCTION("""COMPUTED_VALUE"""),"")</f>
        <v/>
      </c>
      <c r="S662" t="str">
        <f>IFERROR(__xludf.DUMMYFUNCTION("""COMPUTED_VALUE"""),"")</f>
        <v/>
      </c>
      <c r="T662" t="str">
        <f>IFERROR(__xludf.DUMMYFUNCTION("""COMPUTED_VALUE"""),"")</f>
        <v/>
      </c>
      <c r="U662" t="str">
        <f>IFERROR(__xludf.DUMMYFUNCTION("""COMPUTED_VALUE"""),"")</f>
        <v/>
      </c>
      <c r="V662" t="str">
        <f>IFERROR(__xludf.DUMMYFUNCTION("""COMPUTED_VALUE"""),"")</f>
        <v/>
      </c>
      <c r="W662" t="str">
        <f>IFERROR(__xludf.DUMMYFUNCTION("""COMPUTED_VALUE"""),"")</f>
        <v/>
      </c>
      <c r="X662" t="str">
        <f>IFERROR(__xludf.DUMMYFUNCTION("""COMPUTED_VALUE"""),"")</f>
        <v/>
      </c>
      <c r="Y662" t="str">
        <f>IFERROR(__xludf.DUMMYFUNCTION("""COMPUTED_VALUE"""),"")</f>
        <v/>
      </c>
      <c r="Z662" t="str">
        <f>IFERROR(__xludf.DUMMYFUNCTION("""COMPUTED_VALUE"""),"")</f>
        <v/>
      </c>
      <c r="AA662" t="str">
        <f>IFERROR(__xludf.DUMMYFUNCTION("""COMPUTED_VALUE"""),"")</f>
        <v/>
      </c>
      <c r="AB662" t="str">
        <f>IFERROR(__xludf.DUMMYFUNCTION("""COMPUTED_VALUE"""),"")</f>
        <v/>
      </c>
      <c r="AC662" t="str">
        <f>IFERROR(__xludf.DUMMYFUNCTION("""COMPUTED_VALUE"""),"")</f>
        <v/>
      </c>
      <c r="AD662" t="str">
        <f>IFERROR(__xludf.DUMMYFUNCTION("""COMPUTED_VALUE"""),"")</f>
        <v/>
      </c>
      <c r="AE662" t="str">
        <f>IFERROR(__xludf.DUMMYFUNCTION("""COMPUTED_VALUE"""),"")</f>
        <v/>
      </c>
      <c r="AF662" t="str">
        <f>IFERROR(__xludf.DUMMYFUNCTION("""COMPUTED_VALUE"""),"")</f>
        <v/>
      </c>
      <c r="AG662" t="str">
        <f>IFERROR(__xludf.DUMMYFUNCTION("""COMPUTED_VALUE"""),"")</f>
        <v/>
      </c>
    </row>
    <row r="663">
      <c r="A663" t="str">
        <f>IFERROR(__xludf.DUMMYFUNCTION("""COMPUTED_VALUE"""),"")</f>
        <v/>
      </c>
      <c r="B663" t="str">
        <f>IFERROR(__xludf.DUMMYFUNCTION("""COMPUTED_VALUE"""),"")</f>
        <v/>
      </c>
      <c r="C663" t="str">
        <f>IFERROR(__xludf.DUMMYFUNCTION("""COMPUTED_VALUE"""),"")</f>
        <v/>
      </c>
      <c r="D663" t="str">
        <f>IFERROR(__xludf.DUMMYFUNCTION("""COMPUTED_VALUE"""),"")</f>
        <v/>
      </c>
      <c r="E663" t="str">
        <f>IFERROR(__xludf.DUMMYFUNCTION("""COMPUTED_VALUE"""),"")</f>
        <v/>
      </c>
      <c r="F663" t="str">
        <f>IFERROR(__xludf.DUMMYFUNCTION("""COMPUTED_VALUE"""),"")</f>
        <v/>
      </c>
      <c r="G663" t="str">
        <f>IFERROR(__xludf.DUMMYFUNCTION("""COMPUTED_VALUE"""),"")</f>
        <v/>
      </c>
      <c r="H663" t="str">
        <f>IFERROR(__xludf.DUMMYFUNCTION("""COMPUTED_VALUE"""),"")</f>
        <v/>
      </c>
      <c r="I663" t="str">
        <f>IFERROR(__xludf.DUMMYFUNCTION("""COMPUTED_VALUE"""),"")</f>
        <v/>
      </c>
      <c r="J663" t="str">
        <f>IFERROR(__xludf.DUMMYFUNCTION("""COMPUTED_VALUE"""),"")</f>
        <v/>
      </c>
      <c r="K663" t="str">
        <f>IFERROR(__xludf.DUMMYFUNCTION("""COMPUTED_VALUE"""),"")</f>
        <v/>
      </c>
      <c r="L663" s="61" t="str">
        <f>IFERROR(__xludf.DUMMYFUNCTION("""COMPUTED_VALUE"""),"")</f>
        <v/>
      </c>
      <c r="M663" s="61" t="str">
        <f>IFERROR(__xludf.DUMMYFUNCTION("""COMPUTED_VALUE"""),"")</f>
        <v/>
      </c>
      <c r="N663" t="str">
        <f>IFERROR(__xludf.DUMMYFUNCTION("""COMPUTED_VALUE"""),"")</f>
        <v/>
      </c>
      <c r="O663" t="str">
        <f>IFERROR(__xludf.DUMMYFUNCTION("""COMPUTED_VALUE"""),"")</f>
        <v/>
      </c>
      <c r="P663" t="str">
        <f>IFERROR(__xludf.DUMMYFUNCTION("""COMPUTED_VALUE"""),"")</f>
        <v/>
      </c>
      <c r="Q663" t="str">
        <f>IFERROR(__xludf.DUMMYFUNCTION("""COMPUTED_VALUE"""),"")</f>
        <v/>
      </c>
      <c r="R663" t="str">
        <f>IFERROR(__xludf.DUMMYFUNCTION("""COMPUTED_VALUE"""),"")</f>
        <v/>
      </c>
      <c r="S663" t="str">
        <f>IFERROR(__xludf.DUMMYFUNCTION("""COMPUTED_VALUE"""),"")</f>
        <v/>
      </c>
      <c r="T663" t="str">
        <f>IFERROR(__xludf.DUMMYFUNCTION("""COMPUTED_VALUE"""),"")</f>
        <v/>
      </c>
      <c r="U663" t="str">
        <f>IFERROR(__xludf.DUMMYFUNCTION("""COMPUTED_VALUE"""),"")</f>
        <v/>
      </c>
      <c r="V663" t="str">
        <f>IFERROR(__xludf.DUMMYFUNCTION("""COMPUTED_VALUE"""),"")</f>
        <v/>
      </c>
      <c r="W663" t="str">
        <f>IFERROR(__xludf.DUMMYFUNCTION("""COMPUTED_VALUE"""),"")</f>
        <v/>
      </c>
      <c r="X663" t="str">
        <f>IFERROR(__xludf.DUMMYFUNCTION("""COMPUTED_VALUE"""),"")</f>
        <v/>
      </c>
      <c r="Y663" t="str">
        <f>IFERROR(__xludf.DUMMYFUNCTION("""COMPUTED_VALUE"""),"")</f>
        <v/>
      </c>
      <c r="Z663" t="str">
        <f>IFERROR(__xludf.DUMMYFUNCTION("""COMPUTED_VALUE"""),"")</f>
        <v/>
      </c>
      <c r="AA663" t="str">
        <f>IFERROR(__xludf.DUMMYFUNCTION("""COMPUTED_VALUE"""),"")</f>
        <v/>
      </c>
      <c r="AB663" t="str">
        <f>IFERROR(__xludf.DUMMYFUNCTION("""COMPUTED_VALUE"""),"")</f>
        <v/>
      </c>
      <c r="AC663" t="str">
        <f>IFERROR(__xludf.DUMMYFUNCTION("""COMPUTED_VALUE"""),"")</f>
        <v/>
      </c>
      <c r="AD663" t="str">
        <f>IFERROR(__xludf.DUMMYFUNCTION("""COMPUTED_VALUE"""),"")</f>
        <v/>
      </c>
      <c r="AE663" t="str">
        <f>IFERROR(__xludf.DUMMYFUNCTION("""COMPUTED_VALUE"""),"")</f>
        <v/>
      </c>
      <c r="AF663" t="str">
        <f>IFERROR(__xludf.DUMMYFUNCTION("""COMPUTED_VALUE"""),"")</f>
        <v/>
      </c>
      <c r="AG663" t="str">
        <f>IFERROR(__xludf.DUMMYFUNCTION("""COMPUTED_VALUE"""),"")</f>
        <v/>
      </c>
    </row>
    <row r="664">
      <c r="A664" t="str">
        <f>IFERROR(__xludf.DUMMYFUNCTION("""COMPUTED_VALUE"""),"")</f>
        <v/>
      </c>
      <c r="B664" t="str">
        <f>IFERROR(__xludf.DUMMYFUNCTION("""COMPUTED_VALUE"""),"")</f>
        <v/>
      </c>
      <c r="C664" t="str">
        <f>IFERROR(__xludf.DUMMYFUNCTION("""COMPUTED_VALUE"""),"")</f>
        <v/>
      </c>
      <c r="D664" t="str">
        <f>IFERROR(__xludf.DUMMYFUNCTION("""COMPUTED_VALUE"""),"")</f>
        <v/>
      </c>
      <c r="E664" t="str">
        <f>IFERROR(__xludf.DUMMYFUNCTION("""COMPUTED_VALUE"""),"")</f>
        <v/>
      </c>
      <c r="F664" t="str">
        <f>IFERROR(__xludf.DUMMYFUNCTION("""COMPUTED_VALUE"""),"")</f>
        <v/>
      </c>
      <c r="G664" t="str">
        <f>IFERROR(__xludf.DUMMYFUNCTION("""COMPUTED_VALUE"""),"")</f>
        <v/>
      </c>
      <c r="H664" t="str">
        <f>IFERROR(__xludf.DUMMYFUNCTION("""COMPUTED_VALUE"""),"")</f>
        <v/>
      </c>
      <c r="I664" t="str">
        <f>IFERROR(__xludf.DUMMYFUNCTION("""COMPUTED_VALUE"""),"")</f>
        <v/>
      </c>
      <c r="J664" t="str">
        <f>IFERROR(__xludf.DUMMYFUNCTION("""COMPUTED_VALUE"""),"")</f>
        <v/>
      </c>
      <c r="K664" t="str">
        <f>IFERROR(__xludf.DUMMYFUNCTION("""COMPUTED_VALUE"""),"")</f>
        <v/>
      </c>
      <c r="L664" s="61" t="str">
        <f>IFERROR(__xludf.DUMMYFUNCTION("""COMPUTED_VALUE"""),"")</f>
        <v/>
      </c>
      <c r="M664" s="61" t="str">
        <f>IFERROR(__xludf.DUMMYFUNCTION("""COMPUTED_VALUE"""),"")</f>
        <v/>
      </c>
      <c r="N664" t="str">
        <f>IFERROR(__xludf.DUMMYFUNCTION("""COMPUTED_VALUE"""),"")</f>
        <v/>
      </c>
      <c r="O664" t="str">
        <f>IFERROR(__xludf.DUMMYFUNCTION("""COMPUTED_VALUE"""),"")</f>
        <v/>
      </c>
      <c r="P664" t="str">
        <f>IFERROR(__xludf.DUMMYFUNCTION("""COMPUTED_VALUE"""),"")</f>
        <v/>
      </c>
      <c r="Q664" t="str">
        <f>IFERROR(__xludf.DUMMYFUNCTION("""COMPUTED_VALUE"""),"")</f>
        <v/>
      </c>
      <c r="R664" t="str">
        <f>IFERROR(__xludf.DUMMYFUNCTION("""COMPUTED_VALUE"""),"")</f>
        <v/>
      </c>
      <c r="S664" t="str">
        <f>IFERROR(__xludf.DUMMYFUNCTION("""COMPUTED_VALUE"""),"")</f>
        <v/>
      </c>
      <c r="T664" t="str">
        <f>IFERROR(__xludf.DUMMYFUNCTION("""COMPUTED_VALUE"""),"")</f>
        <v/>
      </c>
      <c r="U664" t="str">
        <f>IFERROR(__xludf.DUMMYFUNCTION("""COMPUTED_VALUE"""),"")</f>
        <v/>
      </c>
      <c r="V664" t="str">
        <f>IFERROR(__xludf.DUMMYFUNCTION("""COMPUTED_VALUE"""),"")</f>
        <v/>
      </c>
      <c r="W664" t="str">
        <f>IFERROR(__xludf.DUMMYFUNCTION("""COMPUTED_VALUE"""),"")</f>
        <v/>
      </c>
      <c r="X664" t="str">
        <f>IFERROR(__xludf.DUMMYFUNCTION("""COMPUTED_VALUE"""),"")</f>
        <v/>
      </c>
      <c r="Y664" t="str">
        <f>IFERROR(__xludf.DUMMYFUNCTION("""COMPUTED_VALUE"""),"")</f>
        <v/>
      </c>
      <c r="Z664" t="str">
        <f>IFERROR(__xludf.DUMMYFUNCTION("""COMPUTED_VALUE"""),"")</f>
        <v/>
      </c>
      <c r="AA664" t="str">
        <f>IFERROR(__xludf.DUMMYFUNCTION("""COMPUTED_VALUE"""),"")</f>
        <v/>
      </c>
      <c r="AB664" t="str">
        <f>IFERROR(__xludf.DUMMYFUNCTION("""COMPUTED_VALUE"""),"")</f>
        <v/>
      </c>
      <c r="AC664" t="str">
        <f>IFERROR(__xludf.DUMMYFUNCTION("""COMPUTED_VALUE"""),"")</f>
        <v/>
      </c>
      <c r="AD664" t="str">
        <f>IFERROR(__xludf.DUMMYFUNCTION("""COMPUTED_VALUE"""),"")</f>
        <v/>
      </c>
      <c r="AE664" t="str">
        <f>IFERROR(__xludf.DUMMYFUNCTION("""COMPUTED_VALUE"""),"")</f>
        <v/>
      </c>
      <c r="AF664" t="str">
        <f>IFERROR(__xludf.DUMMYFUNCTION("""COMPUTED_VALUE"""),"")</f>
        <v/>
      </c>
      <c r="AG664" t="str">
        <f>IFERROR(__xludf.DUMMYFUNCTION("""COMPUTED_VALUE"""),"")</f>
        <v/>
      </c>
    </row>
    <row r="665">
      <c r="A665" t="str">
        <f>IFERROR(__xludf.DUMMYFUNCTION("""COMPUTED_VALUE"""),"")</f>
        <v/>
      </c>
      <c r="B665" t="str">
        <f>IFERROR(__xludf.DUMMYFUNCTION("""COMPUTED_VALUE"""),"")</f>
        <v/>
      </c>
      <c r="C665" t="str">
        <f>IFERROR(__xludf.DUMMYFUNCTION("""COMPUTED_VALUE"""),"")</f>
        <v/>
      </c>
      <c r="D665" t="str">
        <f>IFERROR(__xludf.DUMMYFUNCTION("""COMPUTED_VALUE"""),"")</f>
        <v/>
      </c>
      <c r="E665" t="str">
        <f>IFERROR(__xludf.DUMMYFUNCTION("""COMPUTED_VALUE"""),"")</f>
        <v/>
      </c>
      <c r="F665" t="str">
        <f>IFERROR(__xludf.DUMMYFUNCTION("""COMPUTED_VALUE"""),"")</f>
        <v/>
      </c>
      <c r="G665" t="str">
        <f>IFERROR(__xludf.DUMMYFUNCTION("""COMPUTED_VALUE"""),"")</f>
        <v/>
      </c>
      <c r="H665" t="str">
        <f>IFERROR(__xludf.DUMMYFUNCTION("""COMPUTED_VALUE"""),"")</f>
        <v/>
      </c>
      <c r="I665" t="str">
        <f>IFERROR(__xludf.DUMMYFUNCTION("""COMPUTED_VALUE"""),"")</f>
        <v/>
      </c>
      <c r="J665" t="str">
        <f>IFERROR(__xludf.DUMMYFUNCTION("""COMPUTED_VALUE"""),"")</f>
        <v/>
      </c>
      <c r="K665" t="str">
        <f>IFERROR(__xludf.DUMMYFUNCTION("""COMPUTED_VALUE"""),"")</f>
        <v/>
      </c>
      <c r="L665" s="61" t="str">
        <f>IFERROR(__xludf.DUMMYFUNCTION("""COMPUTED_VALUE"""),"")</f>
        <v/>
      </c>
      <c r="M665" s="61" t="str">
        <f>IFERROR(__xludf.DUMMYFUNCTION("""COMPUTED_VALUE"""),"")</f>
        <v/>
      </c>
      <c r="N665" t="str">
        <f>IFERROR(__xludf.DUMMYFUNCTION("""COMPUTED_VALUE"""),"")</f>
        <v/>
      </c>
      <c r="O665" t="str">
        <f>IFERROR(__xludf.DUMMYFUNCTION("""COMPUTED_VALUE"""),"")</f>
        <v/>
      </c>
      <c r="P665" t="str">
        <f>IFERROR(__xludf.DUMMYFUNCTION("""COMPUTED_VALUE"""),"")</f>
        <v/>
      </c>
      <c r="Q665" t="str">
        <f>IFERROR(__xludf.DUMMYFUNCTION("""COMPUTED_VALUE"""),"")</f>
        <v/>
      </c>
      <c r="R665" t="str">
        <f>IFERROR(__xludf.DUMMYFUNCTION("""COMPUTED_VALUE"""),"")</f>
        <v/>
      </c>
      <c r="S665" t="str">
        <f>IFERROR(__xludf.DUMMYFUNCTION("""COMPUTED_VALUE"""),"")</f>
        <v/>
      </c>
      <c r="T665" t="str">
        <f>IFERROR(__xludf.DUMMYFUNCTION("""COMPUTED_VALUE"""),"")</f>
        <v/>
      </c>
      <c r="U665" t="str">
        <f>IFERROR(__xludf.DUMMYFUNCTION("""COMPUTED_VALUE"""),"")</f>
        <v/>
      </c>
      <c r="V665" t="str">
        <f>IFERROR(__xludf.DUMMYFUNCTION("""COMPUTED_VALUE"""),"")</f>
        <v/>
      </c>
      <c r="W665" t="str">
        <f>IFERROR(__xludf.DUMMYFUNCTION("""COMPUTED_VALUE"""),"")</f>
        <v/>
      </c>
      <c r="X665" t="str">
        <f>IFERROR(__xludf.DUMMYFUNCTION("""COMPUTED_VALUE"""),"")</f>
        <v/>
      </c>
      <c r="Y665" t="str">
        <f>IFERROR(__xludf.DUMMYFUNCTION("""COMPUTED_VALUE"""),"")</f>
        <v/>
      </c>
      <c r="Z665" t="str">
        <f>IFERROR(__xludf.DUMMYFUNCTION("""COMPUTED_VALUE"""),"")</f>
        <v/>
      </c>
      <c r="AA665" t="str">
        <f>IFERROR(__xludf.DUMMYFUNCTION("""COMPUTED_VALUE"""),"")</f>
        <v/>
      </c>
      <c r="AB665" t="str">
        <f>IFERROR(__xludf.DUMMYFUNCTION("""COMPUTED_VALUE"""),"")</f>
        <v/>
      </c>
      <c r="AC665" t="str">
        <f>IFERROR(__xludf.DUMMYFUNCTION("""COMPUTED_VALUE"""),"")</f>
        <v/>
      </c>
      <c r="AD665" t="str">
        <f>IFERROR(__xludf.DUMMYFUNCTION("""COMPUTED_VALUE"""),"")</f>
        <v/>
      </c>
      <c r="AE665" t="str">
        <f>IFERROR(__xludf.DUMMYFUNCTION("""COMPUTED_VALUE"""),"")</f>
        <v/>
      </c>
      <c r="AF665" t="str">
        <f>IFERROR(__xludf.DUMMYFUNCTION("""COMPUTED_VALUE"""),"")</f>
        <v/>
      </c>
      <c r="AG665" t="str">
        <f>IFERROR(__xludf.DUMMYFUNCTION("""COMPUTED_VALUE"""),"")</f>
        <v/>
      </c>
    </row>
    <row r="666">
      <c r="A666" t="str">
        <f>IFERROR(__xludf.DUMMYFUNCTION("""COMPUTED_VALUE"""),"")</f>
        <v/>
      </c>
      <c r="B666" t="str">
        <f>IFERROR(__xludf.DUMMYFUNCTION("""COMPUTED_VALUE"""),"")</f>
        <v/>
      </c>
      <c r="C666" t="str">
        <f>IFERROR(__xludf.DUMMYFUNCTION("""COMPUTED_VALUE"""),"")</f>
        <v/>
      </c>
      <c r="D666" t="str">
        <f>IFERROR(__xludf.DUMMYFUNCTION("""COMPUTED_VALUE"""),"")</f>
        <v/>
      </c>
      <c r="E666" t="str">
        <f>IFERROR(__xludf.DUMMYFUNCTION("""COMPUTED_VALUE"""),"")</f>
        <v/>
      </c>
      <c r="F666" t="str">
        <f>IFERROR(__xludf.DUMMYFUNCTION("""COMPUTED_VALUE"""),"")</f>
        <v/>
      </c>
      <c r="G666" t="str">
        <f>IFERROR(__xludf.DUMMYFUNCTION("""COMPUTED_VALUE"""),"")</f>
        <v/>
      </c>
      <c r="H666" t="str">
        <f>IFERROR(__xludf.DUMMYFUNCTION("""COMPUTED_VALUE"""),"")</f>
        <v/>
      </c>
      <c r="I666" t="str">
        <f>IFERROR(__xludf.DUMMYFUNCTION("""COMPUTED_VALUE"""),"")</f>
        <v/>
      </c>
      <c r="J666" t="str">
        <f>IFERROR(__xludf.DUMMYFUNCTION("""COMPUTED_VALUE"""),"")</f>
        <v/>
      </c>
      <c r="K666" t="str">
        <f>IFERROR(__xludf.DUMMYFUNCTION("""COMPUTED_VALUE"""),"")</f>
        <v/>
      </c>
      <c r="L666" s="61" t="str">
        <f>IFERROR(__xludf.DUMMYFUNCTION("""COMPUTED_VALUE"""),"")</f>
        <v/>
      </c>
      <c r="M666" s="61" t="str">
        <f>IFERROR(__xludf.DUMMYFUNCTION("""COMPUTED_VALUE"""),"")</f>
        <v/>
      </c>
      <c r="N666" t="str">
        <f>IFERROR(__xludf.DUMMYFUNCTION("""COMPUTED_VALUE"""),"")</f>
        <v/>
      </c>
      <c r="O666" t="str">
        <f>IFERROR(__xludf.DUMMYFUNCTION("""COMPUTED_VALUE"""),"")</f>
        <v/>
      </c>
      <c r="P666" t="str">
        <f>IFERROR(__xludf.DUMMYFUNCTION("""COMPUTED_VALUE"""),"")</f>
        <v/>
      </c>
      <c r="Q666" t="str">
        <f>IFERROR(__xludf.DUMMYFUNCTION("""COMPUTED_VALUE"""),"")</f>
        <v/>
      </c>
      <c r="R666" t="str">
        <f>IFERROR(__xludf.DUMMYFUNCTION("""COMPUTED_VALUE"""),"")</f>
        <v/>
      </c>
      <c r="S666" t="str">
        <f>IFERROR(__xludf.DUMMYFUNCTION("""COMPUTED_VALUE"""),"")</f>
        <v/>
      </c>
      <c r="T666" t="str">
        <f>IFERROR(__xludf.DUMMYFUNCTION("""COMPUTED_VALUE"""),"")</f>
        <v/>
      </c>
      <c r="U666" t="str">
        <f>IFERROR(__xludf.DUMMYFUNCTION("""COMPUTED_VALUE"""),"")</f>
        <v/>
      </c>
      <c r="V666" t="str">
        <f>IFERROR(__xludf.DUMMYFUNCTION("""COMPUTED_VALUE"""),"")</f>
        <v/>
      </c>
      <c r="W666" t="str">
        <f>IFERROR(__xludf.DUMMYFUNCTION("""COMPUTED_VALUE"""),"")</f>
        <v/>
      </c>
      <c r="X666" t="str">
        <f>IFERROR(__xludf.DUMMYFUNCTION("""COMPUTED_VALUE"""),"")</f>
        <v/>
      </c>
      <c r="Y666" t="str">
        <f>IFERROR(__xludf.DUMMYFUNCTION("""COMPUTED_VALUE"""),"")</f>
        <v/>
      </c>
      <c r="Z666" t="str">
        <f>IFERROR(__xludf.DUMMYFUNCTION("""COMPUTED_VALUE"""),"")</f>
        <v/>
      </c>
      <c r="AA666" t="str">
        <f>IFERROR(__xludf.DUMMYFUNCTION("""COMPUTED_VALUE"""),"")</f>
        <v/>
      </c>
      <c r="AB666" t="str">
        <f>IFERROR(__xludf.DUMMYFUNCTION("""COMPUTED_VALUE"""),"")</f>
        <v/>
      </c>
      <c r="AC666" t="str">
        <f>IFERROR(__xludf.DUMMYFUNCTION("""COMPUTED_VALUE"""),"")</f>
        <v/>
      </c>
      <c r="AD666" t="str">
        <f>IFERROR(__xludf.DUMMYFUNCTION("""COMPUTED_VALUE"""),"")</f>
        <v/>
      </c>
      <c r="AE666" t="str">
        <f>IFERROR(__xludf.DUMMYFUNCTION("""COMPUTED_VALUE"""),"")</f>
        <v/>
      </c>
      <c r="AF666" t="str">
        <f>IFERROR(__xludf.DUMMYFUNCTION("""COMPUTED_VALUE"""),"")</f>
        <v/>
      </c>
      <c r="AG666" t="str">
        <f>IFERROR(__xludf.DUMMYFUNCTION("""COMPUTED_VALUE"""),"")</f>
        <v/>
      </c>
    </row>
    <row r="667">
      <c r="A667" t="str">
        <f>IFERROR(__xludf.DUMMYFUNCTION("""COMPUTED_VALUE"""),"")</f>
        <v/>
      </c>
      <c r="B667" t="str">
        <f>IFERROR(__xludf.DUMMYFUNCTION("""COMPUTED_VALUE"""),"")</f>
        <v/>
      </c>
      <c r="C667" t="str">
        <f>IFERROR(__xludf.DUMMYFUNCTION("""COMPUTED_VALUE"""),"")</f>
        <v/>
      </c>
      <c r="D667" t="str">
        <f>IFERROR(__xludf.DUMMYFUNCTION("""COMPUTED_VALUE"""),"")</f>
        <v/>
      </c>
      <c r="E667" t="str">
        <f>IFERROR(__xludf.DUMMYFUNCTION("""COMPUTED_VALUE"""),"")</f>
        <v/>
      </c>
      <c r="F667" t="str">
        <f>IFERROR(__xludf.DUMMYFUNCTION("""COMPUTED_VALUE"""),"")</f>
        <v/>
      </c>
      <c r="G667" t="str">
        <f>IFERROR(__xludf.DUMMYFUNCTION("""COMPUTED_VALUE"""),"")</f>
        <v/>
      </c>
      <c r="H667" t="str">
        <f>IFERROR(__xludf.DUMMYFUNCTION("""COMPUTED_VALUE"""),"")</f>
        <v/>
      </c>
      <c r="I667" t="str">
        <f>IFERROR(__xludf.DUMMYFUNCTION("""COMPUTED_VALUE"""),"")</f>
        <v/>
      </c>
      <c r="J667" t="str">
        <f>IFERROR(__xludf.DUMMYFUNCTION("""COMPUTED_VALUE"""),"")</f>
        <v/>
      </c>
      <c r="K667" t="str">
        <f>IFERROR(__xludf.DUMMYFUNCTION("""COMPUTED_VALUE"""),"")</f>
        <v/>
      </c>
      <c r="L667" s="61" t="str">
        <f>IFERROR(__xludf.DUMMYFUNCTION("""COMPUTED_VALUE"""),"")</f>
        <v/>
      </c>
      <c r="M667" s="61" t="str">
        <f>IFERROR(__xludf.DUMMYFUNCTION("""COMPUTED_VALUE"""),"")</f>
        <v/>
      </c>
      <c r="N667" t="str">
        <f>IFERROR(__xludf.DUMMYFUNCTION("""COMPUTED_VALUE"""),"")</f>
        <v/>
      </c>
      <c r="O667" t="str">
        <f>IFERROR(__xludf.DUMMYFUNCTION("""COMPUTED_VALUE"""),"")</f>
        <v/>
      </c>
      <c r="P667" t="str">
        <f>IFERROR(__xludf.DUMMYFUNCTION("""COMPUTED_VALUE"""),"")</f>
        <v/>
      </c>
      <c r="Q667" t="str">
        <f>IFERROR(__xludf.DUMMYFUNCTION("""COMPUTED_VALUE"""),"")</f>
        <v/>
      </c>
      <c r="R667" t="str">
        <f>IFERROR(__xludf.DUMMYFUNCTION("""COMPUTED_VALUE"""),"")</f>
        <v/>
      </c>
      <c r="S667" t="str">
        <f>IFERROR(__xludf.DUMMYFUNCTION("""COMPUTED_VALUE"""),"")</f>
        <v/>
      </c>
      <c r="T667" t="str">
        <f>IFERROR(__xludf.DUMMYFUNCTION("""COMPUTED_VALUE"""),"")</f>
        <v/>
      </c>
      <c r="U667" t="str">
        <f>IFERROR(__xludf.DUMMYFUNCTION("""COMPUTED_VALUE"""),"")</f>
        <v/>
      </c>
      <c r="V667" t="str">
        <f>IFERROR(__xludf.DUMMYFUNCTION("""COMPUTED_VALUE"""),"")</f>
        <v/>
      </c>
      <c r="W667" t="str">
        <f>IFERROR(__xludf.DUMMYFUNCTION("""COMPUTED_VALUE"""),"")</f>
        <v/>
      </c>
      <c r="X667" t="str">
        <f>IFERROR(__xludf.DUMMYFUNCTION("""COMPUTED_VALUE"""),"")</f>
        <v/>
      </c>
      <c r="Y667" t="str">
        <f>IFERROR(__xludf.DUMMYFUNCTION("""COMPUTED_VALUE"""),"")</f>
        <v/>
      </c>
      <c r="Z667" t="str">
        <f>IFERROR(__xludf.DUMMYFUNCTION("""COMPUTED_VALUE"""),"")</f>
        <v/>
      </c>
      <c r="AA667" t="str">
        <f>IFERROR(__xludf.DUMMYFUNCTION("""COMPUTED_VALUE"""),"")</f>
        <v/>
      </c>
      <c r="AB667" t="str">
        <f>IFERROR(__xludf.DUMMYFUNCTION("""COMPUTED_VALUE"""),"")</f>
        <v/>
      </c>
      <c r="AC667" t="str">
        <f>IFERROR(__xludf.DUMMYFUNCTION("""COMPUTED_VALUE"""),"")</f>
        <v/>
      </c>
      <c r="AD667" t="str">
        <f>IFERROR(__xludf.DUMMYFUNCTION("""COMPUTED_VALUE"""),"")</f>
        <v/>
      </c>
      <c r="AE667" t="str">
        <f>IFERROR(__xludf.DUMMYFUNCTION("""COMPUTED_VALUE"""),"")</f>
        <v/>
      </c>
      <c r="AF667" t="str">
        <f>IFERROR(__xludf.DUMMYFUNCTION("""COMPUTED_VALUE"""),"")</f>
        <v/>
      </c>
      <c r="AG667" t="str">
        <f>IFERROR(__xludf.DUMMYFUNCTION("""COMPUTED_VALUE"""),"")</f>
        <v/>
      </c>
    </row>
    <row r="668">
      <c r="A668" t="str">
        <f>IFERROR(__xludf.DUMMYFUNCTION("""COMPUTED_VALUE"""),"")</f>
        <v/>
      </c>
      <c r="B668" t="str">
        <f>IFERROR(__xludf.DUMMYFUNCTION("""COMPUTED_VALUE"""),"")</f>
        <v/>
      </c>
      <c r="C668" t="str">
        <f>IFERROR(__xludf.DUMMYFUNCTION("""COMPUTED_VALUE"""),"")</f>
        <v/>
      </c>
      <c r="D668" t="str">
        <f>IFERROR(__xludf.DUMMYFUNCTION("""COMPUTED_VALUE"""),"")</f>
        <v/>
      </c>
      <c r="E668" t="str">
        <f>IFERROR(__xludf.DUMMYFUNCTION("""COMPUTED_VALUE"""),"")</f>
        <v/>
      </c>
      <c r="F668" t="str">
        <f>IFERROR(__xludf.DUMMYFUNCTION("""COMPUTED_VALUE"""),"")</f>
        <v/>
      </c>
      <c r="G668" t="str">
        <f>IFERROR(__xludf.DUMMYFUNCTION("""COMPUTED_VALUE"""),"")</f>
        <v/>
      </c>
      <c r="H668" t="str">
        <f>IFERROR(__xludf.DUMMYFUNCTION("""COMPUTED_VALUE"""),"")</f>
        <v/>
      </c>
      <c r="I668" t="str">
        <f>IFERROR(__xludf.DUMMYFUNCTION("""COMPUTED_VALUE"""),"")</f>
        <v/>
      </c>
      <c r="J668" t="str">
        <f>IFERROR(__xludf.DUMMYFUNCTION("""COMPUTED_VALUE"""),"")</f>
        <v/>
      </c>
      <c r="K668" t="str">
        <f>IFERROR(__xludf.DUMMYFUNCTION("""COMPUTED_VALUE"""),"")</f>
        <v/>
      </c>
      <c r="L668" s="61" t="str">
        <f>IFERROR(__xludf.DUMMYFUNCTION("""COMPUTED_VALUE"""),"")</f>
        <v/>
      </c>
      <c r="M668" s="61" t="str">
        <f>IFERROR(__xludf.DUMMYFUNCTION("""COMPUTED_VALUE"""),"")</f>
        <v/>
      </c>
      <c r="N668" t="str">
        <f>IFERROR(__xludf.DUMMYFUNCTION("""COMPUTED_VALUE"""),"")</f>
        <v/>
      </c>
      <c r="O668" t="str">
        <f>IFERROR(__xludf.DUMMYFUNCTION("""COMPUTED_VALUE"""),"")</f>
        <v/>
      </c>
      <c r="P668" t="str">
        <f>IFERROR(__xludf.DUMMYFUNCTION("""COMPUTED_VALUE"""),"")</f>
        <v/>
      </c>
      <c r="Q668" t="str">
        <f>IFERROR(__xludf.DUMMYFUNCTION("""COMPUTED_VALUE"""),"")</f>
        <v/>
      </c>
      <c r="R668" t="str">
        <f>IFERROR(__xludf.DUMMYFUNCTION("""COMPUTED_VALUE"""),"")</f>
        <v/>
      </c>
      <c r="S668" t="str">
        <f>IFERROR(__xludf.DUMMYFUNCTION("""COMPUTED_VALUE"""),"")</f>
        <v/>
      </c>
      <c r="T668" t="str">
        <f>IFERROR(__xludf.DUMMYFUNCTION("""COMPUTED_VALUE"""),"")</f>
        <v/>
      </c>
      <c r="U668" t="str">
        <f>IFERROR(__xludf.DUMMYFUNCTION("""COMPUTED_VALUE"""),"")</f>
        <v/>
      </c>
      <c r="V668" t="str">
        <f>IFERROR(__xludf.DUMMYFUNCTION("""COMPUTED_VALUE"""),"")</f>
        <v/>
      </c>
      <c r="W668" t="str">
        <f>IFERROR(__xludf.DUMMYFUNCTION("""COMPUTED_VALUE"""),"")</f>
        <v/>
      </c>
      <c r="X668" t="str">
        <f>IFERROR(__xludf.DUMMYFUNCTION("""COMPUTED_VALUE"""),"")</f>
        <v/>
      </c>
      <c r="Y668" t="str">
        <f>IFERROR(__xludf.DUMMYFUNCTION("""COMPUTED_VALUE"""),"")</f>
        <v/>
      </c>
      <c r="Z668" t="str">
        <f>IFERROR(__xludf.DUMMYFUNCTION("""COMPUTED_VALUE"""),"")</f>
        <v/>
      </c>
      <c r="AA668" t="str">
        <f>IFERROR(__xludf.DUMMYFUNCTION("""COMPUTED_VALUE"""),"")</f>
        <v/>
      </c>
      <c r="AB668" t="str">
        <f>IFERROR(__xludf.DUMMYFUNCTION("""COMPUTED_VALUE"""),"")</f>
        <v/>
      </c>
      <c r="AC668" t="str">
        <f>IFERROR(__xludf.DUMMYFUNCTION("""COMPUTED_VALUE"""),"")</f>
        <v/>
      </c>
      <c r="AD668" t="str">
        <f>IFERROR(__xludf.DUMMYFUNCTION("""COMPUTED_VALUE"""),"")</f>
        <v/>
      </c>
      <c r="AE668" t="str">
        <f>IFERROR(__xludf.DUMMYFUNCTION("""COMPUTED_VALUE"""),"")</f>
        <v/>
      </c>
      <c r="AF668" t="str">
        <f>IFERROR(__xludf.DUMMYFUNCTION("""COMPUTED_VALUE"""),"")</f>
        <v/>
      </c>
      <c r="AG668" t="str">
        <f>IFERROR(__xludf.DUMMYFUNCTION("""COMPUTED_VALUE"""),"")</f>
        <v/>
      </c>
    </row>
    <row r="669">
      <c r="A669" t="str">
        <f>IFERROR(__xludf.DUMMYFUNCTION("""COMPUTED_VALUE"""),"")</f>
        <v/>
      </c>
      <c r="B669" t="str">
        <f>IFERROR(__xludf.DUMMYFUNCTION("""COMPUTED_VALUE"""),"")</f>
        <v/>
      </c>
      <c r="C669" t="str">
        <f>IFERROR(__xludf.DUMMYFUNCTION("""COMPUTED_VALUE"""),"")</f>
        <v/>
      </c>
      <c r="D669" t="str">
        <f>IFERROR(__xludf.DUMMYFUNCTION("""COMPUTED_VALUE"""),"")</f>
        <v/>
      </c>
      <c r="E669" t="str">
        <f>IFERROR(__xludf.DUMMYFUNCTION("""COMPUTED_VALUE"""),"")</f>
        <v/>
      </c>
      <c r="F669" t="str">
        <f>IFERROR(__xludf.DUMMYFUNCTION("""COMPUTED_VALUE"""),"")</f>
        <v/>
      </c>
      <c r="G669" t="str">
        <f>IFERROR(__xludf.DUMMYFUNCTION("""COMPUTED_VALUE"""),"")</f>
        <v/>
      </c>
      <c r="H669" t="str">
        <f>IFERROR(__xludf.DUMMYFUNCTION("""COMPUTED_VALUE"""),"")</f>
        <v/>
      </c>
      <c r="I669" t="str">
        <f>IFERROR(__xludf.DUMMYFUNCTION("""COMPUTED_VALUE"""),"")</f>
        <v/>
      </c>
      <c r="J669" t="str">
        <f>IFERROR(__xludf.DUMMYFUNCTION("""COMPUTED_VALUE"""),"")</f>
        <v/>
      </c>
      <c r="K669" t="str">
        <f>IFERROR(__xludf.DUMMYFUNCTION("""COMPUTED_VALUE"""),"")</f>
        <v/>
      </c>
      <c r="L669" s="61" t="str">
        <f>IFERROR(__xludf.DUMMYFUNCTION("""COMPUTED_VALUE"""),"")</f>
        <v/>
      </c>
      <c r="M669" s="61" t="str">
        <f>IFERROR(__xludf.DUMMYFUNCTION("""COMPUTED_VALUE"""),"")</f>
        <v/>
      </c>
      <c r="N669" t="str">
        <f>IFERROR(__xludf.DUMMYFUNCTION("""COMPUTED_VALUE"""),"")</f>
        <v/>
      </c>
      <c r="O669" t="str">
        <f>IFERROR(__xludf.DUMMYFUNCTION("""COMPUTED_VALUE"""),"")</f>
        <v/>
      </c>
      <c r="P669" t="str">
        <f>IFERROR(__xludf.DUMMYFUNCTION("""COMPUTED_VALUE"""),"")</f>
        <v/>
      </c>
      <c r="Q669" t="str">
        <f>IFERROR(__xludf.DUMMYFUNCTION("""COMPUTED_VALUE"""),"")</f>
        <v/>
      </c>
      <c r="R669" t="str">
        <f>IFERROR(__xludf.DUMMYFUNCTION("""COMPUTED_VALUE"""),"")</f>
        <v/>
      </c>
      <c r="S669" t="str">
        <f>IFERROR(__xludf.DUMMYFUNCTION("""COMPUTED_VALUE"""),"")</f>
        <v/>
      </c>
      <c r="T669" t="str">
        <f>IFERROR(__xludf.DUMMYFUNCTION("""COMPUTED_VALUE"""),"")</f>
        <v/>
      </c>
      <c r="U669" t="str">
        <f>IFERROR(__xludf.DUMMYFUNCTION("""COMPUTED_VALUE"""),"")</f>
        <v/>
      </c>
      <c r="V669" t="str">
        <f>IFERROR(__xludf.DUMMYFUNCTION("""COMPUTED_VALUE"""),"")</f>
        <v/>
      </c>
      <c r="W669" t="str">
        <f>IFERROR(__xludf.DUMMYFUNCTION("""COMPUTED_VALUE"""),"")</f>
        <v/>
      </c>
      <c r="X669" t="str">
        <f>IFERROR(__xludf.DUMMYFUNCTION("""COMPUTED_VALUE"""),"")</f>
        <v/>
      </c>
      <c r="Y669" t="str">
        <f>IFERROR(__xludf.DUMMYFUNCTION("""COMPUTED_VALUE"""),"")</f>
        <v/>
      </c>
      <c r="Z669" t="str">
        <f>IFERROR(__xludf.DUMMYFUNCTION("""COMPUTED_VALUE"""),"")</f>
        <v/>
      </c>
      <c r="AA669" t="str">
        <f>IFERROR(__xludf.DUMMYFUNCTION("""COMPUTED_VALUE"""),"")</f>
        <v/>
      </c>
      <c r="AB669" t="str">
        <f>IFERROR(__xludf.DUMMYFUNCTION("""COMPUTED_VALUE"""),"")</f>
        <v/>
      </c>
      <c r="AC669" t="str">
        <f>IFERROR(__xludf.DUMMYFUNCTION("""COMPUTED_VALUE"""),"")</f>
        <v/>
      </c>
      <c r="AD669" t="str">
        <f>IFERROR(__xludf.DUMMYFUNCTION("""COMPUTED_VALUE"""),"")</f>
        <v/>
      </c>
      <c r="AE669" t="str">
        <f>IFERROR(__xludf.DUMMYFUNCTION("""COMPUTED_VALUE"""),"")</f>
        <v/>
      </c>
      <c r="AF669" t="str">
        <f>IFERROR(__xludf.DUMMYFUNCTION("""COMPUTED_VALUE"""),"")</f>
        <v/>
      </c>
      <c r="AG669" t="str">
        <f>IFERROR(__xludf.DUMMYFUNCTION("""COMPUTED_VALUE"""),"")</f>
        <v/>
      </c>
    </row>
    <row r="670">
      <c r="A670" t="str">
        <f>IFERROR(__xludf.DUMMYFUNCTION("""COMPUTED_VALUE"""),"")</f>
        <v/>
      </c>
      <c r="B670" t="str">
        <f>IFERROR(__xludf.DUMMYFUNCTION("""COMPUTED_VALUE"""),"")</f>
        <v/>
      </c>
      <c r="C670" t="str">
        <f>IFERROR(__xludf.DUMMYFUNCTION("""COMPUTED_VALUE"""),"")</f>
        <v/>
      </c>
      <c r="D670" t="str">
        <f>IFERROR(__xludf.DUMMYFUNCTION("""COMPUTED_VALUE"""),"")</f>
        <v/>
      </c>
      <c r="E670" t="str">
        <f>IFERROR(__xludf.DUMMYFUNCTION("""COMPUTED_VALUE"""),"")</f>
        <v/>
      </c>
      <c r="F670" t="str">
        <f>IFERROR(__xludf.DUMMYFUNCTION("""COMPUTED_VALUE"""),"")</f>
        <v/>
      </c>
      <c r="G670" t="str">
        <f>IFERROR(__xludf.DUMMYFUNCTION("""COMPUTED_VALUE"""),"")</f>
        <v/>
      </c>
      <c r="H670" t="str">
        <f>IFERROR(__xludf.DUMMYFUNCTION("""COMPUTED_VALUE"""),"")</f>
        <v/>
      </c>
      <c r="I670" t="str">
        <f>IFERROR(__xludf.DUMMYFUNCTION("""COMPUTED_VALUE"""),"")</f>
        <v/>
      </c>
      <c r="J670" t="str">
        <f>IFERROR(__xludf.DUMMYFUNCTION("""COMPUTED_VALUE"""),"")</f>
        <v/>
      </c>
      <c r="K670" t="str">
        <f>IFERROR(__xludf.DUMMYFUNCTION("""COMPUTED_VALUE"""),"")</f>
        <v/>
      </c>
      <c r="L670" s="61" t="str">
        <f>IFERROR(__xludf.DUMMYFUNCTION("""COMPUTED_VALUE"""),"")</f>
        <v/>
      </c>
      <c r="M670" s="61" t="str">
        <f>IFERROR(__xludf.DUMMYFUNCTION("""COMPUTED_VALUE"""),"")</f>
        <v/>
      </c>
      <c r="N670" t="str">
        <f>IFERROR(__xludf.DUMMYFUNCTION("""COMPUTED_VALUE"""),"")</f>
        <v/>
      </c>
      <c r="O670" t="str">
        <f>IFERROR(__xludf.DUMMYFUNCTION("""COMPUTED_VALUE"""),"")</f>
        <v/>
      </c>
      <c r="P670" t="str">
        <f>IFERROR(__xludf.DUMMYFUNCTION("""COMPUTED_VALUE"""),"")</f>
        <v/>
      </c>
      <c r="Q670" t="str">
        <f>IFERROR(__xludf.DUMMYFUNCTION("""COMPUTED_VALUE"""),"")</f>
        <v/>
      </c>
      <c r="R670" t="str">
        <f>IFERROR(__xludf.DUMMYFUNCTION("""COMPUTED_VALUE"""),"")</f>
        <v/>
      </c>
      <c r="S670" t="str">
        <f>IFERROR(__xludf.DUMMYFUNCTION("""COMPUTED_VALUE"""),"")</f>
        <v/>
      </c>
      <c r="T670" t="str">
        <f>IFERROR(__xludf.DUMMYFUNCTION("""COMPUTED_VALUE"""),"")</f>
        <v/>
      </c>
      <c r="U670" t="str">
        <f>IFERROR(__xludf.DUMMYFUNCTION("""COMPUTED_VALUE"""),"")</f>
        <v/>
      </c>
      <c r="V670" t="str">
        <f>IFERROR(__xludf.DUMMYFUNCTION("""COMPUTED_VALUE"""),"")</f>
        <v/>
      </c>
      <c r="W670" t="str">
        <f>IFERROR(__xludf.DUMMYFUNCTION("""COMPUTED_VALUE"""),"")</f>
        <v/>
      </c>
      <c r="X670" t="str">
        <f>IFERROR(__xludf.DUMMYFUNCTION("""COMPUTED_VALUE"""),"")</f>
        <v/>
      </c>
      <c r="Y670" t="str">
        <f>IFERROR(__xludf.DUMMYFUNCTION("""COMPUTED_VALUE"""),"")</f>
        <v/>
      </c>
      <c r="Z670" t="str">
        <f>IFERROR(__xludf.DUMMYFUNCTION("""COMPUTED_VALUE"""),"")</f>
        <v/>
      </c>
      <c r="AA670" t="str">
        <f>IFERROR(__xludf.DUMMYFUNCTION("""COMPUTED_VALUE"""),"")</f>
        <v/>
      </c>
      <c r="AB670" t="str">
        <f>IFERROR(__xludf.DUMMYFUNCTION("""COMPUTED_VALUE"""),"")</f>
        <v/>
      </c>
      <c r="AC670" t="str">
        <f>IFERROR(__xludf.DUMMYFUNCTION("""COMPUTED_VALUE"""),"")</f>
        <v/>
      </c>
      <c r="AD670" t="str">
        <f>IFERROR(__xludf.DUMMYFUNCTION("""COMPUTED_VALUE"""),"")</f>
        <v/>
      </c>
      <c r="AE670" t="str">
        <f>IFERROR(__xludf.DUMMYFUNCTION("""COMPUTED_VALUE"""),"")</f>
        <v/>
      </c>
      <c r="AF670" t="str">
        <f>IFERROR(__xludf.DUMMYFUNCTION("""COMPUTED_VALUE"""),"")</f>
        <v/>
      </c>
      <c r="AG670" t="str">
        <f>IFERROR(__xludf.DUMMYFUNCTION("""COMPUTED_VALUE"""),"")</f>
        <v/>
      </c>
    </row>
    <row r="671">
      <c r="A671" t="str">
        <f>IFERROR(__xludf.DUMMYFUNCTION("""COMPUTED_VALUE"""),"")</f>
        <v/>
      </c>
      <c r="B671" t="str">
        <f>IFERROR(__xludf.DUMMYFUNCTION("""COMPUTED_VALUE"""),"")</f>
        <v/>
      </c>
      <c r="C671" t="str">
        <f>IFERROR(__xludf.DUMMYFUNCTION("""COMPUTED_VALUE"""),"")</f>
        <v/>
      </c>
      <c r="D671" t="str">
        <f>IFERROR(__xludf.DUMMYFUNCTION("""COMPUTED_VALUE"""),"")</f>
        <v/>
      </c>
      <c r="E671" t="str">
        <f>IFERROR(__xludf.DUMMYFUNCTION("""COMPUTED_VALUE"""),"")</f>
        <v/>
      </c>
      <c r="F671" t="str">
        <f>IFERROR(__xludf.DUMMYFUNCTION("""COMPUTED_VALUE"""),"")</f>
        <v/>
      </c>
      <c r="G671" t="str">
        <f>IFERROR(__xludf.DUMMYFUNCTION("""COMPUTED_VALUE"""),"")</f>
        <v/>
      </c>
      <c r="H671" t="str">
        <f>IFERROR(__xludf.DUMMYFUNCTION("""COMPUTED_VALUE"""),"")</f>
        <v/>
      </c>
      <c r="I671" t="str">
        <f>IFERROR(__xludf.DUMMYFUNCTION("""COMPUTED_VALUE"""),"")</f>
        <v/>
      </c>
      <c r="J671" t="str">
        <f>IFERROR(__xludf.DUMMYFUNCTION("""COMPUTED_VALUE"""),"")</f>
        <v/>
      </c>
      <c r="K671" t="str">
        <f>IFERROR(__xludf.DUMMYFUNCTION("""COMPUTED_VALUE"""),"")</f>
        <v/>
      </c>
      <c r="L671" s="61" t="str">
        <f>IFERROR(__xludf.DUMMYFUNCTION("""COMPUTED_VALUE"""),"")</f>
        <v/>
      </c>
      <c r="M671" s="61" t="str">
        <f>IFERROR(__xludf.DUMMYFUNCTION("""COMPUTED_VALUE"""),"")</f>
        <v/>
      </c>
      <c r="N671" t="str">
        <f>IFERROR(__xludf.DUMMYFUNCTION("""COMPUTED_VALUE"""),"")</f>
        <v/>
      </c>
      <c r="O671" t="str">
        <f>IFERROR(__xludf.DUMMYFUNCTION("""COMPUTED_VALUE"""),"")</f>
        <v/>
      </c>
      <c r="P671" t="str">
        <f>IFERROR(__xludf.DUMMYFUNCTION("""COMPUTED_VALUE"""),"")</f>
        <v/>
      </c>
      <c r="Q671" t="str">
        <f>IFERROR(__xludf.DUMMYFUNCTION("""COMPUTED_VALUE"""),"")</f>
        <v/>
      </c>
      <c r="R671" t="str">
        <f>IFERROR(__xludf.DUMMYFUNCTION("""COMPUTED_VALUE"""),"")</f>
        <v/>
      </c>
      <c r="S671" t="str">
        <f>IFERROR(__xludf.DUMMYFUNCTION("""COMPUTED_VALUE"""),"")</f>
        <v/>
      </c>
      <c r="T671" t="str">
        <f>IFERROR(__xludf.DUMMYFUNCTION("""COMPUTED_VALUE"""),"")</f>
        <v/>
      </c>
      <c r="U671" t="str">
        <f>IFERROR(__xludf.DUMMYFUNCTION("""COMPUTED_VALUE"""),"")</f>
        <v/>
      </c>
      <c r="V671" t="str">
        <f>IFERROR(__xludf.DUMMYFUNCTION("""COMPUTED_VALUE"""),"")</f>
        <v/>
      </c>
      <c r="W671" t="str">
        <f>IFERROR(__xludf.DUMMYFUNCTION("""COMPUTED_VALUE"""),"")</f>
        <v/>
      </c>
      <c r="X671" t="str">
        <f>IFERROR(__xludf.DUMMYFUNCTION("""COMPUTED_VALUE"""),"")</f>
        <v/>
      </c>
      <c r="Y671" t="str">
        <f>IFERROR(__xludf.DUMMYFUNCTION("""COMPUTED_VALUE"""),"")</f>
        <v/>
      </c>
      <c r="Z671" t="str">
        <f>IFERROR(__xludf.DUMMYFUNCTION("""COMPUTED_VALUE"""),"")</f>
        <v/>
      </c>
      <c r="AA671" t="str">
        <f>IFERROR(__xludf.DUMMYFUNCTION("""COMPUTED_VALUE"""),"")</f>
        <v/>
      </c>
      <c r="AB671" t="str">
        <f>IFERROR(__xludf.DUMMYFUNCTION("""COMPUTED_VALUE"""),"")</f>
        <v/>
      </c>
      <c r="AC671" t="str">
        <f>IFERROR(__xludf.DUMMYFUNCTION("""COMPUTED_VALUE"""),"")</f>
        <v/>
      </c>
      <c r="AD671" t="str">
        <f>IFERROR(__xludf.DUMMYFUNCTION("""COMPUTED_VALUE"""),"")</f>
        <v/>
      </c>
      <c r="AE671" t="str">
        <f>IFERROR(__xludf.DUMMYFUNCTION("""COMPUTED_VALUE"""),"")</f>
        <v/>
      </c>
      <c r="AF671" t="str">
        <f>IFERROR(__xludf.DUMMYFUNCTION("""COMPUTED_VALUE"""),"")</f>
        <v/>
      </c>
      <c r="AG671" t="str">
        <f>IFERROR(__xludf.DUMMYFUNCTION("""COMPUTED_VALUE"""),"")</f>
        <v/>
      </c>
    </row>
    <row r="672">
      <c r="A672" t="str">
        <f>IFERROR(__xludf.DUMMYFUNCTION("""COMPUTED_VALUE"""),"")</f>
        <v/>
      </c>
      <c r="B672" t="str">
        <f>IFERROR(__xludf.DUMMYFUNCTION("""COMPUTED_VALUE"""),"")</f>
        <v/>
      </c>
      <c r="C672" t="str">
        <f>IFERROR(__xludf.DUMMYFUNCTION("""COMPUTED_VALUE"""),"")</f>
        <v/>
      </c>
      <c r="D672" t="str">
        <f>IFERROR(__xludf.DUMMYFUNCTION("""COMPUTED_VALUE"""),"")</f>
        <v/>
      </c>
      <c r="E672" t="str">
        <f>IFERROR(__xludf.DUMMYFUNCTION("""COMPUTED_VALUE"""),"")</f>
        <v/>
      </c>
      <c r="F672" t="str">
        <f>IFERROR(__xludf.DUMMYFUNCTION("""COMPUTED_VALUE"""),"")</f>
        <v/>
      </c>
      <c r="G672" t="str">
        <f>IFERROR(__xludf.DUMMYFUNCTION("""COMPUTED_VALUE"""),"")</f>
        <v/>
      </c>
      <c r="H672" t="str">
        <f>IFERROR(__xludf.DUMMYFUNCTION("""COMPUTED_VALUE"""),"")</f>
        <v/>
      </c>
      <c r="I672" t="str">
        <f>IFERROR(__xludf.DUMMYFUNCTION("""COMPUTED_VALUE"""),"")</f>
        <v/>
      </c>
      <c r="J672" t="str">
        <f>IFERROR(__xludf.DUMMYFUNCTION("""COMPUTED_VALUE"""),"")</f>
        <v/>
      </c>
      <c r="K672" t="str">
        <f>IFERROR(__xludf.DUMMYFUNCTION("""COMPUTED_VALUE"""),"")</f>
        <v/>
      </c>
      <c r="L672" s="61" t="str">
        <f>IFERROR(__xludf.DUMMYFUNCTION("""COMPUTED_VALUE"""),"")</f>
        <v/>
      </c>
      <c r="M672" s="61" t="str">
        <f>IFERROR(__xludf.DUMMYFUNCTION("""COMPUTED_VALUE"""),"")</f>
        <v/>
      </c>
      <c r="N672" t="str">
        <f>IFERROR(__xludf.DUMMYFUNCTION("""COMPUTED_VALUE"""),"")</f>
        <v/>
      </c>
      <c r="O672" t="str">
        <f>IFERROR(__xludf.DUMMYFUNCTION("""COMPUTED_VALUE"""),"")</f>
        <v/>
      </c>
      <c r="P672" t="str">
        <f>IFERROR(__xludf.DUMMYFUNCTION("""COMPUTED_VALUE"""),"")</f>
        <v/>
      </c>
      <c r="Q672" t="str">
        <f>IFERROR(__xludf.DUMMYFUNCTION("""COMPUTED_VALUE"""),"")</f>
        <v/>
      </c>
      <c r="R672" t="str">
        <f>IFERROR(__xludf.DUMMYFUNCTION("""COMPUTED_VALUE"""),"")</f>
        <v/>
      </c>
      <c r="S672" t="str">
        <f>IFERROR(__xludf.DUMMYFUNCTION("""COMPUTED_VALUE"""),"")</f>
        <v/>
      </c>
      <c r="T672" t="str">
        <f>IFERROR(__xludf.DUMMYFUNCTION("""COMPUTED_VALUE"""),"")</f>
        <v/>
      </c>
      <c r="U672" t="str">
        <f>IFERROR(__xludf.DUMMYFUNCTION("""COMPUTED_VALUE"""),"")</f>
        <v/>
      </c>
      <c r="V672" t="str">
        <f>IFERROR(__xludf.DUMMYFUNCTION("""COMPUTED_VALUE"""),"")</f>
        <v/>
      </c>
      <c r="W672" t="str">
        <f>IFERROR(__xludf.DUMMYFUNCTION("""COMPUTED_VALUE"""),"")</f>
        <v/>
      </c>
      <c r="X672" t="str">
        <f>IFERROR(__xludf.DUMMYFUNCTION("""COMPUTED_VALUE"""),"")</f>
        <v/>
      </c>
      <c r="Y672" t="str">
        <f>IFERROR(__xludf.DUMMYFUNCTION("""COMPUTED_VALUE"""),"")</f>
        <v/>
      </c>
      <c r="Z672" t="str">
        <f>IFERROR(__xludf.DUMMYFUNCTION("""COMPUTED_VALUE"""),"")</f>
        <v/>
      </c>
      <c r="AA672" t="str">
        <f>IFERROR(__xludf.DUMMYFUNCTION("""COMPUTED_VALUE"""),"")</f>
        <v/>
      </c>
      <c r="AB672" t="str">
        <f>IFERROR(__xludf.DUMMYFUNCTION("""COMPUTED_VALUE"""),"")</f>
        <v/>
      </c>
      <c r="AC672" t="str">
        <f>IFERROR(__xludf.DUMMYFUNCTION("""COMPUTED_VALUE"""),"")</f>
        <v/>
      </c>
      <c r="AD672" t="str">
        <f>IFERROR(__xludf.DUMMYFUNCTION("""COMPUTED_VALUE"""),"")</f>
        <v/>
      </c>
      <c r="AE672" t="str">
        <f>IFERROR(__xludf.DUMMYFUNCTION("""COMPUTED_VALUE"""),"")</f>
        <v/>
      </c>
      <c r="AF672" t="str">
        <f>IFERROR(__xludf.DUMMYFUNCTION("""COMPUTED_VALUE"""),"")</f>
        <v/>
      </c>
      <c r="AG672" t="str">
        <f>IFERROR(__xludf.DUMMYFUNCTION("""COMPUTED_VALUE"""),"")</f>
        <v/>
      </c>
    </row>
    <row r="673">
      <c r="A673" t="str">
        <f>IFERROR(__xludf.DUMMYFUNCTION("""COMPUTED_VALUE"""),"")</f>
        <v/>
      </c>
      <c r="B673" t="str">
        <f>IFERROR(__xludf.DUMMYFUNCTION("""COMPUTED_VALUE"""),"")</f>
        <v/>
      </c>
      <c r="C673" t="str">
        <f>IFERROR(__xludf.DUMMYFUNCTION("""COMPUTED_VALUE"""),"")</f>
        <v/>
      </c>
      <c r="D673" t="str">
        <f>IFERROR(__xludf.DUMMYFUNCTION("""COMPUTED_VALUE"""),"")</f>
        <v/>
      </c>
      <c r="E673" t="str">
        <f>IFERROR(__xludf.DUMMYFUNCTION("""COMPUTED_VALUE"""),"")</f>
        <v/>
      </c>
      <c r="F673" t="str">
        <f>IFERROR(__xludf.DUMMYFUNCTION("""COMPUTED_VALUE"""),"")</f>
        <v/>
      </c>
      <c r="G673" t="str">
        <f>IFERROR(__xludf.DUMMYFUNCTION("""COMPUTED_VALUE"""),"")</f>
        <v/>
      </c>
      <c r="H673" t="str">
        <f>IFERROR(__xludf.DUMMYFUNCTION("""COMPUTED_VALUE"""),"")</f>
        <v/>
      </c>
      <c r="I673" t="str">
        <f>IFERROR(__xludf.DUMMYFUNCTION("""COMPUTED_VALUE"""),"")</f>
        <v/>
      </c>
      <c r="J673" t="str">
        <f>IFERROR(__xludf.DUMMYFUNCTION("""COMPUTED_VALUE"""),"")</f>
        <v/>
      </c>
      <c r="K673" t="str">
        <f>IFERROR(__xludf.DUMMYFUNCTION("""COMPUTED_VALUE"""),"")</f>
        <v/>
      </c>
      <c r="L673" s="61" t="str">
        <f>IFERROR(__xludf.DUMMYFUNCTION("""COMPUTED_VALUE"""),"")</f>
        <v/>
      </c>
      <c r="M673" s="61" t="str">
        <f>IFERROR(__xludf.DUMMYFUNCTION("""COMPUTED_VALUE"""),"")</f>
        <v/>
      </c>
      <c r="N673" t="str">
        <f>IFERROR(__xludf.DUMMYFUNCTION("""COMPUTED_VALUE"""),"")</f>
        <v/>
      </c>
      <c r="O673" t="str">
        <f>IFERROR(__xludf.DUMMYFUNCTION("""COMPUTED_VALUE"""),"")</f>
        <v/>
      </c>
      <c r="P673" t="str">
        <f>IFERROR(__xludf.DUMMYFUNCTION("""COMPUTED_VALUE"""),"")</f>
        <v/>
      </c>
      <c r="Q673" t="str">
        <f>IFERROR(__xludf.DUMMYFUNCTION("""COMPUTED_VALUE"""),"")</f>
        <v/>
      </c>
      <c r="R673" t="str">
        <f>IFERROR(__xludf.DUMMYFUNCTION("""COMPUTED_VALUE"""),"")</f>
        <v/>
      </c>
      <c r="S673" t="str">
        <f>IFERROR(__xludf.DUMMYFUNCTION("""COMPUTED_VALUE"""),"")</f>
        <v/>
      </c>
      <c r="T673" t="str">
        <f>IFERROR(__xludf.DUMMYFUNCTION("""COMPUTED_VALUE"""),"")</f>
        <v/>
      </c>
      <c r="U673" t="str">
        <f>IFERROR(__xludf.DUMMYFUNCTION("""COMPUTED_VALUE"""),"")</f>
        <v/>
      </c>
      <c r="V673" t="str">
        <f>IFERROR(__xludf.DUMMYFUNCTION("""COMPUTED_VALUE"""),"")</f>
        <v/>
      </c>
      <c r="W673" t="str">
        <f>IFERROR(__xludf.DUMMYFUNCTION("""COMPUTED_VALUE"""),"")</f>
        <v/>
      </c>
      <c r="X673" t="str">
        <f>IFERROR(__xludf.DUMMYFUNCTION("""COMPUTED_VALUE"""),"")</f>
        <v/>
      </c>
      <c r="Y673" t="str">
        <f>IFERROR(__xludf.DUMMYFUNCTION("""COMPUTED_VALUE"""),"")</f>
        <v/>
      </c>
      <c r="Z673" t="str">
        <f>IFERROR(__xludf.DUMMYFUNCTION("""COMPUTED_VALUE"""),"")</f>
        <v/>
      </c>
      <c r="AA673" t="str">
        <f>IFERROR(__xludf.DUMMYFUNCTION("""COMPUTED_VALUE"""),"")</f>
        <v/>
      </c>
      <c r="AB673" t="str">
        <f>IFERROR(__xludf.DUMMYFUNCTION("""COMPUTED_VALUE"""),"")</f>
        <v/>
      </c>
      <c r="AC673" t="str">
        <f>IFERROR(__xludf.DUMMYFUNCTION("""COMPUTED_VALUE"""),"")</f>
        <v/>
      </c>
      <c r="AD673" t="str">
        <f>IFERROR(__xludf.DUMMYFUNCTION("""COMPUTED_VALUE"""),"")</f>
        <v/>
      </c>
      <c r="AE673" t="str">
        <f>IFERROR(__xludf.DUMMYFUNCTION("""COMPUTED_VALUE"""),"")</f>
        <v/>
      </c>
      <c r="AF673" t="str">
        <f>IFERROR(__xludf.DUMMYFUNCTION("""COMPUTED_VALUE"""),"")</f>
        <v/>
      </c>
      <c r="AG673" t="str">
        <f>IFERROR(__xludf.DUMMYFUNCTION("""COMPUTED_VALUE"""),"")</f>
        <v/>
      </c>
    </row>
    <row r="674">
      <c r="A674" t="str">
        <f>IFERROR(__xludf.DUMMYFUNCTION("""COMPUTED_VALUE"""),"")</f>
        <v/>
      </c>
      <c r="B674" t="str">
        <f>IFERROR(__xludf.DUMMYFUNCTION("""COMPUTED_VALUE"""),"")</f>
        <v/>
      </c>
      <c r="C674" t="str">
        <f>IFERROR(__xludf.DUMMYFUNCTION("""COMPUTED_VALUE"""),"")</f>
        <v/>
      </c>
      <c r="D674" t="str">
        <f>IFERROR(__xludf.DUMMYFUNCTION("""COMPUTED_VALUE"""),"")</f>
        <v/>
      </c>
      <c r="E674" t="str">
        <f>IFERROR(__xludf.DUMMYFUNCTION("""COMPUTED_VALUE"""),"")</f>
        <v/>
      </c>
      <c r="F674" t="str">
        <f>IFERROR(__xludf.DUMMYFUNCTION("""COMPUTED_VALUE"""),"")</f>
        <v/>
      </c>
      <c r="G674" t="str">
        <f>IFERROR(__xludf.DUMMYFUNCTION("""COMPUTED_VALUE"""),"")</f>
        <v/>
      </c>
      <c r="H674" t="str">
        <f>IFERROR(__xludf.DUMMYFUNCTION("""COMPUTED_VALUE"""),"")</f>
        <v/>
      </c>
      <c r="I674" t="str">
        <f>IFERROR(__xludf.DUMMYFUNCTION("""COMPUTED_VALUE"""),"")</f>
        <v/>
      </c>
      <c r="J674" t="str">
        <f>IFERROR(__xludf.DUMMYFUNCTION("""COMPUTED_VALUE"""),"")</f>
        <v/>
      </c>
      <c r="K674" t="str">
        <f>IFERROR(__xludf.DUMMYFUNCTION("""COMPUTED_VALUE"""),"")</f>
        <v/>
      </c>
      <c r="L674" s="61" t="str">
        <f>IFERROR(__xludf.DUMMYFUNCTION("""COMPUTED_VALUE"""),"")</f>
        <v/>
      </c>
      <c r="M674" s="61" t="str">
        <f>IFERROR(__xludf.DUMMYFUNCTION("""COMPUTED_VALUE"""),"")</f>
        <v/>
      </c>
      <c r="N674" t="str">
        <f>IFERROR(__xludf.DUMMYFUNCTION("""COMPUTED_VALUE"""),"")</f>
        <v/>
      </c>
      <c r="O674" t="str">
        <f>IFERROR(__xludf.DUMMYFUNCTION("""COMPUTED_VALUE"""),"")</f>
        <v/>
      </c>
      <c r="P674" t="str">
        <f>IFERROR(__xludf.DUMMYFUNCTION("""COMPUTED_VALUE"""),"")</f>
        <v/>
      </c>
      <c r="Q674" t="str">
        <f>IFERROR(__xludf.DUMMYFUNCTION("""COMPUTED_VALUE"""),"")</f>
        <v/>
      </c>
      <c r="R674" t="str">
        <f>IFERROR(__xludf.DUMMYFUNCTION("""COMPUTED_VALUE"""),"")</f>
        <v/>
      </c>
      <c r="S674" t="str">
        <f>IFERROR(__xludf.DUMMYFUNCTION("""COMPUTED_VALUE"""),"")</f>
        <v/>
      </c>
      <c r="T674" t="str">
        <f>IFERROR(__xludf.DUMMYFUNCTION("""COMPUTED_VALUE"""),"")</f>
        <v/>
      </c>
      <c r="U674" t="str">
        <f>IFERROR(__xludf.DUMMYFUNCTION("""COMPUTED_VALUE"""),"")</f>
        <v/>
      </c>
      <c r="V674" t="str">
        <f>IFERROR(__xludf.DUMMYFUNCTION("""COMPUTED_VALUE"""),"")</f>
        <v/>
      </c>
      <c r="W674" t="str">
        <f>IFERROR(__xludf.DUMMYFUNCTION("""COMPUTED_VALUE"""),"")</f>
        <v/>
      </c>
      <c r="X674" t="str">
        <f>IFERROR(__xludf.DUMMYFUNCTION("""COMPUTED_VALUE"""),"")</f>
        <v/>
      </c>
      <c r="Y674" t="str">
        <f>IFERROR(__xludf.DUMMYFUNCTION("""COMPUTED_VALUE"""),"")</f>
        <v/>
      </c>
      <c r="Z674" t="str">
        <f>IFERROR(__xludf.DUMMYFUNCTION("""COMPUTED_VALUE"""),"")</f>
        <v/>
      </c>
      <c r="AA674" t="str">
        <f>IFERROR(__xludf.DUMMYFUNCTION("""COMPUTED_VALUE"""),"")</f>
        <v/>
      </c>
      <c r="AB674" t="str">
        <f>IFERROR(__xludf.DUMMYFUNCTION("""COMPUTED_VALUE"""),"")</f>
        <v/>
      </c>
      <c r="AC674" t="str">
        <f>IFERROR(__xludf.DUMMYFUNCTION("""COMPUTED_VALUE"""),"")</f>
        <v/>
      </c>
      <c r="AD674" t="str">
        <f>IFERROR(__xludf.DUMMYFUNCTION("""COMPUTED_VALUE"""),"")</f>
        <v/>
      </c>
      <c r="AE674" t="str">
        <f>IFERROR(__xludf.DUMMYFUNCTION("""COMPUTED_VALUE"""),"")</f>
        <v/>
      </c>
      <c r="AF674" t="str">
        <f>IFERROR(__xludf.DUMMYFUNCTION("""COMPUTED_VALUE"""),"")</f>
        <v/>
      </c>
      <c r="AG674" t="str">
        <f>IFERROR(__xludf.DUMMYFUNCTION("""COMPUTED_VALUE"""),"")</f>
        <v/>
      </c>
    </row>
    <row r="675">
      <c r="A675" t="str">
        <f>IFERROR(__xludf.DUMMYFUNCTION("""COMPUTED_VALUE"""),"")</f>
        <v/>
      </c>
      <c r="B675" t="str">
        <f>IFERROR(__xludf.DUMMYFUNCTION("""COMPUTED_VALUE"""),"")</f>
        <v/>
      </c>
      <c r="C675" t="str">
        <f>IFERROR(__xludf.DUMMYFUNCTION("""COMPUTED_VALUE"""),"")</f>
        <v/>
      </c>
      <c r="D675" t="str">
        <f>IFERROR(__xludf.DUMMYFUNCTION("""COMPUTED_VALUE"""),"")</f>
        <v/>
      </c>
      <c r="E675" t="str">
        <f>IFERROR(__xludf.DUMMYFUNCTION("""COMPUTED_VALUE"""),"")</f>
        <v/>
      </c>
      <c r="F675" t="str">
        <f>IFERROR(__xludf.DUMMYFUNCTION("""COMPUTED_VALUE"""),"")</f>
        <v/>
      </c>
      <c r="G675" t="str">
        <f>IFERROR(__xludf.DUMMYFUNCTION("""COMPUTED_VALUE"""),"")</f>
        <v/>
      </c>
      <c r="H675" t="str">
        <f>IFERROR(__xludf.DUMMYFUNCTION("""COMPUTED_VALUE"""),"")</f>
        <v/>
      </c>
      <c r="I675" t="str">
        <f>IFERROR(__xludf.DUMMYFUNCTION("""COMPUTED_VALUE"""),"")</f>
        <v/>
      </c>
      <c r="J675" t="str">
        <f>IFERROR(__xludf.DUMMYFUNCTION("""COMPUTED_VALUE"""),"")</f>
        <v/>
      </c>
      <c r="K675" t="str">
        <f>IFERROR(__xludf.DUMMYFUNCTION("""COMPUTED_VALUE"""),"")</f>
        <v/>
      </c>
      <c r="L675" s="61" t="str">
        <f>IFERROR(__xludf.DUMMYFUNCTION("""COMPUTED_VALUE"""),"")</f>
        <v/>
      </c>
      <c r="M675" s="61" t="str">
        <f>IFERROR(__xludf.DUMMYFUNCTION("""COMPUTED_VALUE"""),"")</f>
        <v/>
      </c>
      <c r="N675" t="str">
        <f>IFERROR(__xludf.DUMMYFUNCTION("""COMPUTED_VALUE"""),"")</f>
        <v/>
      </c>
      <c r="O675" t="str">
        <f>IFERROR(__xludf.DUMMYFUNCTION("""COMPUTED_VALUE"""),"")</f>
        <v/>
      </c>
      <c r="P675" t="str">
        <f>IFERROR(__xludf.DUMMYFUNCTION("""COMPUTED_VALUE"""),"")</f>
        <v/>
      </c>
      <c r="Q675" t="str">
        <f>IFERROR(__xludf.DUMMYFUNCTION("""COMPUTED_VALUE"""),"")</f>
        <v/>
      </c>
      <c r="R675" t="str">
        <f>IFERROR(__xludf.DUMMYFUNCTION("""COMPUTED_VALUE"""),"")</f>
        <v/>
      </c>
      <c r="S675" t="str">
        <f>IFERROR(__xludf.DUMMYFUNCTION("""COMPUTED_VALUE"""),"")</f>
        <v/>
      </c>
      <c r="T675" t="str">
        <f>IFERROR(__xludf.DUMMYFUNCTION("""COMPUTED_VALUE"""),"")</f>
        <v/>
      </c>
      <c r="U675" t="str">
        <f>IFERROR(__xludf.DUMMYFUNCTION("""COMPUTED_VALUE"""),"")</f>
        <v/>
      </c>
      <c r="V675" t="str">
        <f>IFERROR(__xludf.DUMMYFUNCTION("""COMPUTED_VALUE"""),"")</f>
        <v/>
      </c>
      <c r="W675" t="str">
        <f>IFERROR(__xludf.DUMMYFUNCTION("""COMPUTED_VALUE"""),"")</f>
        <v/>
      </c>
      <c r="X675" t="str">
        <f>IFERROR(__xludf.DUMMYFUNCTION("""COMPUTED_VALUE"""),"")</f>
        <v/>
      </c>
      <c r="Y675" t="str">
        <f>IFERROR(__xludf.DUMMYFUNCTION("""COMPUTED_VALUE"""),"")</f>
        <v/>
      </c>
      <c r="Z675" t="str">
        <f>IFERROR(__xludf.DUMMYFUNCTION("""COMPUTED_VALUE"""),"")</f>
        <v/>
      </c>
      <c r="AA675" t="str">
        <f>IFERROR(__xludf.DUMMYFUNCTION("""COMPUTED_VALUE"""),"")</f>
        <v/>
      </c>
      <c r="AB675" t="str">
        <f>IFERROR(__xludf.DUMMYFUNCTION("""COMPUTED_VALUE"""),"")</f>
        <v/>
      </c>
      <c r="AC675" t="str">
        <f>IFERROR(__xludf.DUMMYFUNCTION("""COMPUTED_VALUE"""),"")</f>
        <v/>
      </c>
      <c r="AD675" t="str">
        <f>IFERROR(__xludf.DUMMYFUNCTION("""COMPUTED_VALUE"""),"")</f>
        <v/>
      </c>
      <c r="AE675" t="str">
        <f>IFERROR(__xludf.DUMMYFUNCTION("""COMPUTED_VALUE"""),"")</f>
        <v/>
      </c>
      <c r="AF675" t="str">
        <f>IFERROR(__xludf.DUMMYFUNCTION("""COMPUTED_VALUE"""),"")</f>
        <v/>
      </c>
      <c r="AG675" t="str">
        <f>IFERROR(__xludf.DUMMYFUNCTION("""COMPUTED_VALUE"""),"")</f>
        <v/>
      </c>
    </row>
    <row r="676">
      <c r="A676" t="str">
        <f>IFERROR(__xludf.DUMMYFUNCTION("""COMPUTED_VALUE"""),"")</f>
        <v/>
      </c>
      <c r="B676" t="str">
        <f>IFERROR(__xludf.DUMMYFUNCTION("""COMPUTED_VALUE"""),"")</f>
        <v/>
      </c>
      <c r="C676" t="str">
        <f>IFERROR(__xludf.DUMMYFUNCTION("""COMPUTED_VALUE"""),"")</f>
        <v/>
      </c>
      <c r="D676" t="str">
        <f>IFERROR(__xludf.DUMMYFUNCTION("""COMPUTED_VALUE"""),"")</f>
        <v/>
      </c>
      <c r="E676" t="str">
        <f>IFERROR(__xludf.DUMMYFUNCTION("""COMPUTED_VALUE"""),"")</f>
        <v/>
      </c>
      <c r="F676" t="str">
        <f>IFERROR(__xludf.DUMMYFUNCTION("""COMPUTED_VALUE"""),"")</f>
        <v/>
      </c>
      <c r="G676" t="str">
        <f>IFERROR(__xludf.DUMMYFUNCTION("""COMPUTED_VALUE"""),"")</f>
        <v/>
      </c>
      <c r="H676" t="str">
        <f>IFERROR(__xludf.DUMMYFUNCTION("""COMPUTED_VALUE"""),"")</f>
        <v/>
      </c>
      <c r="I676" t="str">
        <f>IFERROR(__xludf.DUMMYFUNCTION("""COMPUTED_VALUE"""),"")</f>
        <v/>
      </c>
      <c r="J676" t="str">
        <f>IFERROR(__xludf.DUMMYFUNCTION("""COMPUTED_VALUE"""),"")</f>
        <v/>
      </c>
      <c r="K676" t="str">
        <f>IFERROR(__xludf.DUMMYFUNCTION("""COMPUTED_VALUE"""),"")</f>
        <v/>
      </c>
      <c r="L676" s="61" t="str">
        <f>IFERROR(__xludf.DUMMYFUNCTION("""COMPUTED_VALUE"""),"")</f>
        <v/>
      </c>
      <c r="M676" s="61" t="str">
        <f>IFERROR(__xludf.DUMMYFUNCTION("""COMPUTED_VALUE"""),"")</f>
        <v/>
      </c>
      <c r="N676" t="str">
        <f>IFERROR(__xludf.DUMMYFUNCTION("""COMPUTED_VALUE"""),"")</f>
        <v/>
      </c>
      <c r="O676" t="str">
        <f>IFERROR(__xludf.DUMMYFUNCTION("""COMPUTED_VALUE"""),"")</f>
        <v/>
      </c>
      <c r="P676" t="str">
        <f>IFERROR(__xludf.DUMMYFUNCTION("""COMPUTED_VALUE"""),"")</f>
        <v/>
      </c>
      <c r="Q676" t="str">
        <f>IFERROR(__xludf.DUMMYFUNCTION("""COMPUTED_VALUE"""),"")</f>
        <v/>
      </c>
      <c r="R676" t="str">
        <f>IFERROR(__xludf.DUMMYFUNCTION("""COMPUTED_VALUE"""),"")</f>
        <v/>
      </c>
      <c r="S676" t="str">
        <f>IFERROR(__xludf.DUMMYFUNCTION("""COMPUTED_VALUE"""),"")</f>
        <v/>
      </c>
      <c r="T676" t="str">
        <f>IFERROR(__xludf.DUMMYFUNCTION("""COMPUTED_VALUE"""),"")</f>
        <v/>
      </c>
      <c r="U676" t="str">
        <f>IFERROR(__xludf.DUMMYFUNCTION("""COMPUTED_VALUE"""),"")</f>
        <v/>
      </c>
      <c r="V676" t="str">
        <f>IFERROR(__xludf.DUMMYFUNCTION("""COMPUTED_VALUE"""),"")</f>
        <v/>
      </c>
      <c r="W676" t="str">
        <f>IFERROR(__xludf.DUMMYFUNCTION("""COMPUTED_VALUE"""),"")</f>
        <v/>
      </c>
      <c r="X676" t="str">
        <f>IFERROR(__xludf.DUMMYFUNCTION("""COMPUTED_VALUE"""),"")</f>
        <v/>
      </c>
      <c r="Y676" t="str">
        <f>IFERROR(__xludf.DUMMYFUNCTION("""COMPUTED_VALUE"""),"")</f>
        <v/>
      </c>
      <c r="Z676" t="str">
        <f>IFERROR(__xludf.DUMMYFUNCTION("""COMPUTED_VALUE"""),"")</f>
        <v/>
      </c>
      <c r="AA676" t="str">
        <f>IFERROR(__xludf.DUMMYFUNCTION("""COMPUTED_VALUE"""),"")</f>
        <v/>
      </c>
      <c r="AB676" t="str">
        <f>IFERROR(__xludf.DUMMYFUNCTION("""COMPUTED_VALUE"""),"")</f>
        <v/>
      </c>
      <c r="AC676" t="str">
        <f>IFERROR(__xludf.DUMMYFUNCTION("""COMPUTED_VALUE"""),"")</f>
        <v/>
      </c>
      <c r="AD676" t="str">
        <f>IFERROR(__xludf.DUMMYFUNCTION("""COMPUTED_VALUE"""),"")</f>
        <v/>
      </c>
      <c r="AE676" t="str">
        <f>IFERROR(__xludf.DUMMYFUNCTION("""COMPUTED_VALUE"""),"")</f>
        <v/>
      </c>
      <c r="AF676" t="str">
        <f>IFERROR(__xludf.DUMMYFUNCTION("""COMPUTED_VALUE"""),"")</f>
        <v/>
      </c>
      <c r="AG676" t="str">
        <f>IFERROR(__xludf.DUMMYFUNCTION("""COMPUTED_VALUE"""),"")</f>
        <v/>
      </c>
    </row>
    <row r="677">
      <c r="A677" t="str">
        <f>IFERROR(__xludf.DUMMYFUNCTION("""COMPUTED_VALUE"""),"")</f>
        <v/>
      </c>
      <c r="B677" t="str">
        <f>IFERROR(__xludf.DUMMYFUNCTION("""COMPUTED_VALUE"""),"")</f>
        <v/>
      </c>
      <c r="C677" t="str">
        <f>IFERROR(__xludf.DUMMYFUNCTION("""COMPUTED_VALUE"""),"")</f>
        <v/>
      </c>
      <c r="D677" t="str">
        <f>IFERROR(__xludf.DUMMYFUNCTION("""COMPUTED_VALUE"""),"")</f>
        <v/>
      </c>
      <c r="E677" t="str">
        <f>IFERROR(__xludf.DUMMYFUNCTION("""COMPUTED_VALUE"""),"")</f>
        <v/>
      </c>
      <c r="F677" t="str">
        <f>IFERROR(__xludf.DUMMYFUNCTION("""COMPUTED_VALUE"""),"")</f>
        <v/>
      </c>
      <c r="G677" t="str">
        <f>IFERROR(__xludf.DUMMYFUNCTION("""COMPUTED_VALUE"""),"")</f>
        <v/>
      </c>
      <c r="H677" t="str">
        <f>IFERROR(__xludf.DUMMYFUNCTION("""COMPUTED_VALUE"""),"")</f>
        <v/>
      </c>
      <c r="I677" t="str">
        <f>IFERROR(__xludf.DUMMYFUNCTION("""COMPUTED_VALUE"""),"")</f>
        <v/>
      </c>
      <c r="J677" t="str">
        <f>IFERROR(__xludf.DUMMYFUNCTION("""COMPUTED_VALUE"""),"")</f>
        <v/>
      </c>
      <c r="K677" t="str">
        <f>IFERROR(__xludf.DUMMYFUNCTION("""COMPUTED_VALUE"""),"")</f>
        <v/>
      </c>
      <c r="L677" s="61" t="str">
        <f>IFERROR(__xludf.DUMMYFUNCTION("""COMPUTED_VALUE"""),"")</f>
        <v/>
      </c>
      <c r="M677" s="61" t="str">
        <f>IFERROR(__xludf.DUMMYFUNCTION("""COMPUTED_VALUE"""),"")</f>
        <v/>
      </c>
      <c r="N677" t="str">
        <f>IFERROR(__xludf.DUMMYFUNCTION("""COMPUTED_VALUE"""),"")</f>
        <v/>
      </c>
      <c r="O677" t="str">
        <f>IFERROR(__xludf.DUMMYFUNCTION("""COMPUTED_VALUE"""),"")</f>
        <v/>
      </c>
      <c r="P677" t="str">
        <f>IFERROR(__xludf.DUMMYFUNCTION("""COMPUTED_VALUE"""),"")</f>
        <v/>
      </c>
      <c r="Q677" t="str">
        <f>IFERROR(__xludf.DUMMYFUNCTION("""COMPUTED_VALUE"""),"")</f>
        <v/>
      </c>
      <c r="R677" t="str">
        <f>IFERROR(__xludf.DUMMYFUNCTION("""COMPUTED_VALUE"""),"")</f>
        <v/>
      </c>
      <c r="S677" t="str">
        <f>IFERROR(__xludf.DUMMYFUNCTION("""COMPUTED_VALUE"""),"")</f>
        <v/>
      </c>
      <c r="T677" t="str">
        <f>IFERROR(__xludf.DUMMYFUNCTION("""COMPUTED_VALUE"""),"")</f>
        <v/>
      </c>
      <c r="U677" t="str">
        <f>IFERROR(__xludf.DUMMYFUNCTION("""COMPUTED_VALUE"""),"")</f>
        <v/>
      </c>
      <c r="V677" t="str">
        <f>IFERROR(__xludf.DUMMYFUNCTION("""COMPUTED_VALUE"""),"")</f>
        <v/>
      </c>
      <c r="W677" t="str">
        <f>IFERROR(__xludf.DUMMYFUNCTION("""COMPUTED_VALUE"""),"")</f>
        <v/>
      </c>
      <c r="X677" t="str">
        <f>IFERROR(__xludf.DUMMYFUNCTION("""COMPUTED_VALUE"""),"")</f>
        <v/>
      </c>
      <c r="Y677" t="str">
        <f>IFERROR(__xludf.DUMMYFUNCTION("""COMPUTED_VALUE"""),"")</f>
        <v/>
      </c>
      <c r="Z677" t="str">
        <f>IFERROR(__xludf.DUMMYFUNCTION("""COMPUTED_VALUE"""),"")</f>
        <v/>
      </c>
      <c r="AA677" t="str">
        <f>IFERROR(__xludf.DUMMYFUNCTION("""COMPUTED_VALUE"""),"")</f>
        <v/>
      </c>
      <c r="AB677" t="str">
        <f>IFERROR(__xludf.DUMMYFUNCTION("""COMPUTED_VALUE"""),"")</f>
        <v/>
      </c>
      <c r="AC677" t="str">
        <f>IFERROR(__xludf.DUMMYFUNCTION("""COMPUTED_VALUE"""),"")</f>
        <v/>
      </c>
      <c r="AD677" t="str">
        <f>IFERROR(__xludf.DUMMYFUNCTION("""COMPUTED_VALUE"""),"")</f>
        <v/>
      </c>
      <c r="AE677" t="str">
        <f>IFERROR(__xludf.DUMMYFUNCTION("""COMPUTED_VALUE"""),"")</f>
        <v/>
      </c>
      <c r="AF677" t="str">
        <f>IFERROR(__xludf.DUMMYFUNCTION("""COMPUTED_VALUE"""),"")</f>
        <v/>
      </c>
      <c r="AG677" t="str">
        <f>IFERROR(__xludf.DUMMYFUNCTION("""COMPUTED_VALUE"""),"")</f>
        <v/>
      </c>
    </row>
    <row r="678">
      <c r="A678" t="str">
        <f>IFERROR(__xludf.DUMMYFUNCTION("""COMPUTED_VALUE"""),"")</f>
        <v/>
      </c>
      <c r="B678" t="str">
        <f>IFERROR(__xludf.DUMMYFUNCTION("""COMPUTED_VALUE"""),"")</f>
        <v/>
      </c>
      <c r="C678" t="str">
        <f>IFERROR(__xludf.DUMMYFUNCTION("""COMPUTED_VALUE"""),"")</f>
        <v/>
      </c>
      <c r="D678" t="str">
        <f>IFERROR(__xludf.DUMMYFUNCTION("""COMPUTED_VALUE"""),"")</f>
        <v/>
      </c>
      <c r="E678" t="str">
        <f>IFERROR(__xludf.DUMMYFUNCTION("""COMPUTED_VALUE"""),"")</f>
        <v/>
      </c>
      <c r="F678" t="str">
        <f>IFERROR(__xludf.DUMMYFUNCTION("""COMPUTED_VALUE"""),"")</f>
        <v/>
      </c>
      <c r="G678" t="str">
        <f>IFERROR(__xludf.DUMMYFUNCTION("""COMPUTED_VALUE"""),"")</f>
        <v/>
      </c>
      <c r="H678" t="str">
        <f>IFERROR(__xludf.DUMMYFUNCTION("""COMPUTED_VALUE"""),"")</f>
        <v/>
      </c>
      <c r="I678" t="str">
        <f>IFERROR(__xludf.DUMMYFUNCTION("""COMPUTED_VALUE"""),"")</f>
        <v/>
      </c>
      <c r="J678" t="str">
        <f>IFERROR(__xludf.DUMMYFUNCTION("""COMPUTED_VALUE"""),"")</f>
        <v/>
      </c>
      <c r="K678" t="str">
        <f>IFERROR(__xludf.DUMMYFUNCTION("""COMPUTED_VALUE"""),"")</f>
        <v/>
      </c>
      <c r="L678" s="61" t="str">
        <f>IFERROR(__xludf.DUMMYFUNCTION("""COMPUTED_VALUE"""),"")</f>
        <v/>
      </c>
      <c r="M678" s="61" t="str">
        <f>IFERROR(__xludf.DUMMYFUNCTION("""COMPUTED_VALUE"""),"")</f>
        <v/>
      </c>
      <c r="N678" t="str">
        <f>IFERROR(__xludf.DUMMYFUNCTION("""COMPUTED_VALUE"""),"")</f>
        <v/>
      </c>
      <c r="O678" t="str">
        <f>IFERROR(__xludf.DUMMYFUNCTION("""COMPUTED_VALUE"""),"")</f>
        <v/>
      </c>
      <c r="P678" t="str">
        <f>IFERROR(__xludf.DUMMYFUNCTION("""COMPUTED_VALUE"""),"")</f>
        <v/>
      </c>
      <c r="Q678" t="str">
        <f>IFERROR(__xludf.DUMMYFUNCTION("""COMPUTED_VALUE"""),"")</f>
        <v/>
      </c>
      <c r="R678" t="str">
        <f>IFERROR(__xludf.DUMMYFUNCTION("""COMPUTED_VALUE"""),"")</f>
        <v/>
      </c>
      <c r="S678" t="str">
        <f>IFERROR(__xludf.DUMMYFUNCTION("""COMPUTED_VALUE"""),"")</f>
        <v/>
      </c>
      <c r="T678" t="str">
        <f>IFERROR(__xludf.DUMMYFUNCTION("""COMPUTED_VALUE"""),"")</f>
        <v/>
      </c>
      <c r="U678" t="str">
        <f>IFERROR(__xludf.DUMMYFUNCTION("""COMPUTED_VALUE"""),"")</f>
        <v/>
      </c>
      <c r="V678" t="str">
        <f>IFERROR(__xludf.DUMMYFUNCTION("""COMPUTED_VALUE"""),"")</f>
        <v/>
      </c>
      <c r="W678" t="str">
        <f>IFERROR(__xludf.DUMMYFUNCTION("""COMPUTED_VALUE"""),"")</f>
        <v/>
      </c>
      <c r="X678" t="str">
        <f>IFERROR(__xludf.DUMMYFUNCTION("""COMPUTED_VALUE"""),"")</f>
        <v/>
      </c>
      <c r="Y678" t="str">
        <f>IFERROR(__xludf.DUMMYFUNCTION("""COMPUTED_VALUE"""),"")</f>
        <v/>
      </c>
      <c r="Z678" t="str">
        <f>IFERROR(__xludf.DUMMYFUNCTION("""COMPUTED_VALUE"""),"")</f>
        <v/>
      </c>
      <c r="AA678" t="str">
        <f>IFERROR(__xludf.DUMMYFUNCTION("""COMPUTED_VALUE"""),"")</f>
        <v/>
      </c>
      <c r="AB678" t="str">
        <f>IFERROR(__xludf.DUMMYFUNCTION("""COMPUTED_VALUE"""),"")</f>
        <v/>
      </c>
      <c r="AC678" t="str">
        <f>IFERROR(__xludf.DUMMYFUNCTION("""COMPUTED_VALUE"""),"")</f>
        <v/>
      </c>
      <c r="AD678" t="str">
        <f>IFERROR(__xludf.DUMMYFUNCTION("""COMPUTED_VALUE"""),"")</f>
        <v/>
      </c>
      <c r="AE678" t="str">
        <f>IFERROR(__xludf.DUMMYFUNCTION("""COMPUTED_VALUE"""),"")</f>
        <v/>
      </c>
      <c r="AF678" t="str">
        <f>IFERROR(__xludf.DUMMYFUNCTION("""COMPUTED_VALUE"""),"")</f>
        <v/>
      </c>
      <c r="AG678" t="str">
        <f>IFERROR(__xludf.DUMMYFUNCTION("""COMPUTED_VALUE"""),"")</f>
        <v/>
      </c>
    </row>
    <row r="679">
      <c r="A679" t="str">
        <f>IFERROR(__xludf.DUMMYFUNCTION("""COMPUTED_VALUE"""),"")</f>
        <v/>
      </c>
      <c r="B679" t="str">
        <f>IFERROR(__xludf.DUMMYFUNCTION("""COMPUTED_VALUE"""),"")</f>
        <v/>
      </c>
      <c r="C679" t="str">
        <f>IFERROR(__xludf.DUMMYFUNCTION("""COMPUTED_VALUE"""),"")</f>
        <v/>
      </c>
      <c r="D679" t="str">
        <f>IFERROR(__xludf.DUMMYFUNCTION("""COMPUTED_VALUE"""),"")</f>
        <v/>
      </c>
      <c r="E679" t="str">
        <f>IFERROR(__xludf.DUMMYFUNCTION("""COMPUTED_VALUE"""),"")</f>
        <v/>
      </c>
      <c r="F679" t="str">
        <f>IFERROR(__xludf.DUMMYFUNCTION("""COMPUTED_VALUE"""),"")</f>
        <v/>
      </c>
      <c r="G679" t="str">
        <f>IFERROR(__xludf.DUMMYFUNCTION("""COMPUTED_VALUE"""),"")</f>
        <v/>
      </c>
      <c r="H679" t="str">
        <f>IFERROR(__xludf.DUMMYFUNCTION("""COMPUTED_VALUE"""),"")</f>
        <v/>
      </c>
      <c r="I679" t="str">
        <f>IFERROR(__xludf.DUMMYFUNCTION("""COMPUTED_VALUE"""),"")</f>
        <v/>
      </c>
      <c r="J679" t="str">
        <f>IFERROR(__xludf.DUMMYFUNCTION("""COMPUTED_VALUE"""),"")</f>
        <v/>
      </c>
      <c r="K679" t="str">
        <f>IFERROR(__xludf.DUMMYFUNCTION("""COMPUTED_VALUE"""),"")</f>
        <v/>
      </c>
      <c r="L679" s="61" t="str">
        <f>IFERROR(__xludf.DUMMYFUNCTION("""COMPUTED_VALUE"""),"")</f>
        <v/>
      </c>
      <c r="M679" s="61" t="str">
        <f>IFERROR(__xludf.DUMMYFUNCTION("""COMPUTED_VALUE"""),"")</f>
        <v/>
      </c>
      <c r="N679" t="str">
        <f>IFERROR(__xludf.DUMMYFUNCTION("""COMPUTED_VALUE"""),"")</f>
        <v/>
      </c>
      <c r="O679" t="str">
        <f>IFERROR(__xludf.DUMMYFUNCTION("""COMPUTED_VALUE"""),"")</f>
        <v/>
      </c>
      <c r="P679" t="str">
        <f>IFERROR(__xludf.DUMMYFUNCTION("""COMPUTED_VALUE"""),"")</f>
        <v/>
      </c>
      <c r="Q679" t="str">
        <f>IFERROR(__xludf.DUMMYFUNCTION("""COMPUTED_VALUE"""),"")</f>
        <v/>
      </c>
      <c r="R679" t="str">
        <f>IFERROR(__xludf.DUMMYFUNCTION("""COMPUTED_VALUE"""),"")</f>
        <v/>
      </c>
      <c r="S679" t="str">
        <f>IFERROR(__xludf.DUMMYFUNCTION("""COMPUTED_VALUE"""),"")</f>
        <v/>
      </c>
      <c r="T679" t="str">
        <f>IFERROR(__xludf.DUMMYFUNCTION("""COMPUTED_VALUE"""),"")</f>
        <v/>
      </c>
      <c r="U679" t="str">
        <f>IFERROR(__xludf.DUMMYFUNCTION("""COMPUTED_VALUE"""),"")</f>
        <v/>
      </c>
      <c r="V679" t="str">
        <f>IFERROR(__xludf.DUMMYFUNCTION("""COMPUTED_VALUE"""),"")</f>
        <v/>
      </c>
      <c r="W679" t="str">
        <f>IFERROR(__xludf.DUMMYFUNCTION("""COMPUTED_VALUE"""),"")</f>
        <v/>
      </c>
      <c r="X679" t="str">
        <f>IFERROR(__xludf.DUMMYFUNCTION("""COMPUTED_VALUE"""),"")</f>
        <v/>
      </c>
      <c r="Y679" t="str">
        <f>IFERROR(__xludf.DUMMYFUNCTION("""COMPUTED_VALUE"""),"")</f>
        <v/>
      </c>
      <c r="Z679" t="str">
        <f>IFERROR(__xludf.DUMMYFUNCTION("""COMPUTED_VALUE"""),"")</f>
        <v/>
      </c>
      <c r="AA679" t="str">
        <f>IFERROR(__xludf.DUMMYFUNCTION("""COMPUTED_VALUE"""),"")</f>
        <v/>
      </c>
      <c r="AB679" t="str">
        <f>IFERROR(__xludf.DUMMYFUNCTION("""COMPUTED_VALUE"""),"")</f>
        <v/>
      </c>
      <c r="AC679" t="str">
        <f>IFERROR(__xludf.DUMMYFUNCTION("""COMPUTED_VALUE"""),"")</f>
        <v/>
      </c>
      <c r="AD679" t="str">
        <f>IFERROR(__xludf.DUMMYFUNCTION("""COMPUTED_VALUE"""),"")</f>
        <v/>
      </c>
      <c r="AE679" t="str">
        <f>IFERROR(__xludf.DUMMYFUNCTION("""COMPUTED_VALUE"""),"")</f>
        <v/>
      </c>
      <c r="AF679" t="str">
        <f>IFERROR(__xludf.DUMMYFUNCTION("""COMPUTED_VALUE"""),"")</f>
        <v/>
      </c>
      <c r="AG679" t="str">
        <f>IFERROR(__xludf.DUMMYFUNCTION("""COMPUTED_VALUE"""),"")</f>
        <v/>
      </c>
    </row>
    <row r="680">
      <c r="A680" t="str">
        <f>IFERROR(__xludf.DUMMYFUNCTION("""COMPUTED_VALUE"""),"")</f>
        <v/>
      </c>
      <c r="B680" t="str">
        <f>IFERROR(__xludf.DUMMYFUNCTION("""COMPUTED_VALUE"""),"")</f>
        <v/>
      </c>
      <c r="C680" t="str">
        <f>IFERROR(__xludf.DUMMYFUNCTION("""COMPUTED_VALUE"""),"")</f>
        <v/>
      </c>
      <c r="D680" t="str">
        <f>IFERROR(__xludf.DUMMYFUNCTION("""COMPUTED_VALUE"""),"")</f>
        <v/>
      </c>
      <c r="E680" t="str">
        <f>IFERROR(__xludf.DUMMYFUNCTION("""COMPUTED_VALUE"""),"")</f>
        <v/>
      </c>
      <c r="F680" t="str">
        <f>IFERROR(__xludf.DUMMYFUNCTION("""COMPUTED_VALUE"""),"")</f>
        <v/>
      </c>
      <c r="G680" t="str">
        <f>IFERROR(__xludf.DUMMYFUNCTION("""COMPUTED_VALUE"""),"")</f>
        <v/>
      </c>
      <c r="H680" t="str">
        <f>IFERROR(__xludf.DUMMYFUNCTION("""COMPUTED_VALUE"""),"")</f>
        <v/>
      </c>
      <c r="I680" t="str">
        <f>IFERROR(__xludf.DUMMYFUNCTION("""COMPUTED_VALUE"""),"")</f>
        <v/>
      </c>
      <c r="J680" t="str">
        <f>IFERROR(__xludf.DUMMYFUNCTION("""COMPUTED_VALUE"""),"")</f>
        <v/>
      </c>
      <c r="K680" t="str">
        <f>IFERROR(__xludf.DUMMYFUNCTION("""COMPUTED_VALUE"""),"")</f>
        <v/>
      </c>
      <c r="L680" s="61" t="str">
        <f>IFERROR(__xludf.DUMMYFUNCTION("""COMPUTED_VALUE"""),"")</f>
        <v/>
      </c>
      <c r="M680" s="61" t="str">
        <f>IFERROR(__xludf.DUMMYFUNCTION("""COMPUTED_VALUE"""),"")</f>
        <v/>
      </c>
      <c r="N680" t="str">
        <f>IFERROR(__xludf.DUMMYFUNCTION("""COMPUTED_VALUE"""),"")</f>
        <v/>
      </c>
      <c r="O680" t="str">
        <f>IFERROR(__xludf.DUMMYFUNCTION("""COMPUTED_VALUE"""),"")</f>
        <v/>
      </c>
      <c r="P680" t="str">
        <f>IFERROR(__xludf.DUMMYFUNCTION("""COMPUTED_VALUE"""),"")</f>
        <v/>
      </c>
      <c r="Q680" t="str">
        <f>IFERROR(__xludf.DUMMYFUNCTION("""COMPUTED_VALUE"""),"")</f>
        <v/>
      </c>
      <c r="R680" t="str">
        <f>IFERROR(__xludf.DUMMYFUNCTION("""COMPUTED_VALUE"""),"")</f>
        <v/>
      </c>
      <c r="S680" t="str">
        <f>IFERROR(__xludf.DUMMYFUNCTION("""COMPUTED_VALUE"""),"")</f>
        <v/>
      </c>
      <c r="T680" t="str">
        <f>IFERROR(__xludf.DUMMYFUNCTION("""COMPUTED_VALUE"""),"")</f>
        <v/>
      </c>
      <c r="U680" t="str">
        <f>IFERROR(__xludf.DUMMYFUNCTION("""COMPUTED_VALUE"""),"")</f>
        <v/>
      </c>
      <c r="V680" t="str">
        <f>IFERROR(__xludf.DUMMYFUNCTION("""COMPUTED_VALUE"""),"")</f>
        <v/>
      </c>
      <c r="W680" t="str">
        <f>IFERROR(__xludf.DUMMYFUNCTION("""COMPUTED_VALUE"""),"")</f>
        <v/>
      </c>
      <c r="X680" t="str">
        <f>IFERROR(__xludf.DUMMYFUNCTION("""COMPUTED_VALUE"""),"")</f>
        <v/>
      </c>
      <c r="Y680" t="str">
        <f>IFERROR(__xludf.DUMMYFUNCTION("""COMPUTED_VALUE"""),"")</f>
        <v/>
      </c>
      <c r="Z680" t="str">
        <f>IFERROR(__xludf.DUMMYFUNCTION("""COMPUTED_VALUE"""),"")</f>
        <v/>
      </c>
      <c r="AA680" t="str">
        <f>IFERROR(__xludf.DUMMYFUNCTION("""COMPUTED_VALUE"""),"")</f>
        <v/>
      </c>
      <c r="AB680" t="str">
        <f>IFERROR(__xludf.DUMMYFUNCTION("""COMPUTED_VALUE"""),"")</f>
        <v/>
      </c>
      <c r="AC680" t="str">
        <f>IFERROR(__xludf.DUMMYFUNCTION("""COMPUTED_VALUE"""),"")</f>
        <v/>
      </c>
      <c r="AD680" t="str">
        <f>IFERROR(__xludf.DUMMYFUNCTION("""COMPUTED_VALUE"""),"")</f>
        <v/>
      </c>
      <c r="AE680" t="str">
        <f>IFERROR(__xludf.DUMMYFUNCTION("""COMPUTED_VALUE"""),"")</f>
        <v/>
      </c>
      <c r="AF680" t="str">
        <f>IFERROR(__xludf.DUMMYFUNCTION("""COMPUTED_VALUE"""),"")</f>
        <v/>
      </c>
      <c r="AG680" t="str">
        <f>IFERROR(__xludf.DUMMYFUNCTION("""COMPUTED_VALUE"""),"")</f>
        <v/>
      </c>
    </row>
    <row r="681">
      <c r="A681" t="str">
        <f>IFERROR(__xludf.DUMMYFUNCTION("""COMPUTED_VALUE"""),"")</f>
        <v/>
      </c>
      <c r="B681" t="str">
        <f>IFERROR(__xludf.DUMMYFUNCTION("""COMPUTED_VALUE"""),"")</f>
        <v/>
      </c>
      <c r="C681" t="str">
        <f>IFERROR(__xludf.DUMMYFUNCTION("""COMPUTED_VALUE"""),"")</f>
        <v/>
      </c>
      <c r="D681" t="str">
        <f>IFERROR(__xludf.DUMMYFUNCTION("""COMPUTED_VALUE"""),"")</f>
        <v/>
      </c>
      <c r="E681" t="str">
        <f>IFERROR(__xludf.DUMMYFUNCTION("""COMPUTED_VALUE"""),"")</f>
        <v/>
      </c>
      <c r="F681" t="str">
        <f>IFERROR(__xludf.DUMMYFUNCTION("""COMPUTED_VALUE"""),"")</f>
        <v/>
      </c>
      <c r="G681" t="str">
        <f>IFERROR(__xludf.DUMMYFUNCTION("""COMPUTED_VALUE"""),"")</f>
        <v/>
      </c>
      <c r="H681" t="str">
        <f>IFERROR(__xludf.DUMMYFUNCTION("""COMPUTED_VALUE"""),"")</f>
        <v/>
      </c>
      <c r="I681" t="str">
        <f>IFERROR(__xludf.DUMMYFUNCTION("""COMPUTED_VALUE"""),"")</f>
        <v/>
      </c>
      <c r="J681" t="str">
        <f>IFERROR(__xludf.DUMMYFUNCTION("""COMPUTED_VALUE"""),"")</f>
        <v/>
      </c>
      <c r="K681" t="str">
        <f>IFERROR(__xludf.DUMMYFUNCTION("""COMPUTED_VALUE"""),"")</f>
        <v/>
      </c>
      <c r="L681" s="61" t="str">
        <f>IFERROR(__xludf.DUMMYFUNCTION("""COMPUTED_VALUE"""),"")</f>
        <v/>
      </c>
      <c r="M681" s="61" t="str">
        <f>IFERROR(__xludf.DUMMYFUNCTION("""COMPUTED_VALUE"""),"")</f>
        <v/>
      </c>
      <c r="N681" t="str">
        <f>IFERROR(__xludf.DUMMYFUNCTION("""COMPUTED_VALUE"""),"")</f>
        <v/>
      </c>
      <c r="O681" t="str">
        <f>IFERROR(__xludf.DUMMYFUNCTION("""COMPUTED_VALUE"""),"")</f>
        <v/>
      </c>
      <c r="P681" t="str">
        <f>IFERROR(__xludf.DUMMYFUNCTION("""COMPUTED_VALUE"""),"")</f>
        <v/>
      </c>
      <c r="Q681" t="str">
        <f>IFERROR(__xludf.DUMMYFUNCTION("""COMPUTED_VALUE"""),"")</f>
        <v/>
      </c>
      <c r="R681" t="str">
        <f>IFERROR(__xludf.DUMMYFUNCTION("""COMPUTED_VALUE"""),"")</f>
        <v/>
      </c>
      <c r="S681" t="str">
        <f>IFERROR(__xludf.DUMMYFUNCTION("""COMPUTED_VALUE"""),"")</f>
        <v/>
      </c>
      <c r="T681" t="str">
        <f>IFERROR(__xludf.DUMMYFUNCTION("""COMPUTED_VALUE"""),"")</f>
        <v/>
      </c>
      <c r="U681" t="str">
        <f>IFERROR(__xludf.DUMMYFUNCTION("""COMPUTED_VALUE"""),"")</f>
        <v/>
      </c>
      <c r="V681" t="str">
        <f>IFERROR(__xludf.DUMMYFUNCTION("""COMPUTED_VALUE"""),"")</f>
        <v/>
      </c>
      <c r="W681" t="str">
        <f>IFERROR(__xludf.DUMMYFUNCTION("""COMPUTED_VALUE"""),"")</f>
        <v/>
      </c>
      <c r="X681" t="str">
        <f>IFERROR(__xludf.DUMMYFUNCTION("""COMPUTED_VALUE"""),"")</f>
        <v/>
      </c>
      <c r="Y681" t="str">
        <f>IFERROR(__xludf.DUMMYFUNCTION("""COMPUTED_VALUE"""),"")</f>
        <v/>
      </c>
      <c r="Z681" t="str">
        <f>IFERROR(__xludf.DUMMYFUNCTION("""COMPUTED_VALUE"""),"")</f>
        <v/>
      </c>
      <c r="AA681" t="str">
        <f>IFERROR(__xludf.DUMMYFUNCTION("""COMPUTED_VALUE"""),"")</f>
        <v/>
      </c>
      <c r="AB681" t="str">
        <f>IFERROR(__xludf.DUMMYFUNCTION("""COMPUTED_VALUE"""),"")</f>
        <v/>
      </c>
      <c r="AC681" t="str">
        <f>IFERROR(__xludf.DUMMYFUNCTION("""COMPUTED_VALUE"""),"")</f>
        <v/>
      </c>
      <c r="AD681" t="str">
        <f>IFERROR(__xludf.DUMMYFUNCTION("""COMPUTED_VALUE"""),"")</f>
        <v/>
      </c>
      <c r="AE681" t="str">
        <f>IFERROR(__xludf.DUMMYFUNCTION("""COMPUTED_VALUE"""),"")</f>
        <v/>
      </c>
      <c r="AF681" t="str">
        <f>IFERROR(__xludf.DUMMYFUNCTION("""COMPUTED_VALUE"""),"")</f>
        <v/>
      </c>
      <c r="AG681" t="str">
        <f>IFERROR(__xludf.DUMMYFUNCTION("""COMPUTED_VALUE"""),"")</f>
        <v/>
      </c>
    </row>
    <row r="682">
      <c r="A682" t="str">
        <f>IFERROR(__xludf.DUMMYFUNCTION("""COMPUTED_VALUE"""),"")</f>
        <v/>
      </c>
      <c r="B682" t="str">
        <f>IFERROR(__xludf.DUMMYFUNCTION("""COMPUTED_VALUE"""),"")</f>
        <v/>
      </c>
      <c r="C682" t="str">
        <f>IFERROR(__xludf.DUMMYFUNCTION("""COMPUTED_VALUE"""),"")</f>
        <v/>
      </c>
      <c r="D682" t="str">
        <f>IFERROR(__xludf.DUMMYFUNCTION("""COMPUTED_VALUE"""),"")</f>
        <v/>
      </c>
      <c r="E682" t="str">
        <f>IFERROR(__xludf.DUMMYFUNCTION("""COMPUTED_VALUE"""),"")</f>
        <v/>
      </c>
      <c r="F682" t="str">
        <f>IFERROR(__xludf.DUMMYFUNCTION("""COMPUTED_VALUE"""),"")</f>
        <v/>
      </c>
      <c r="G682" t="str">
        <f>IFERROR(__xludf.DUMMYFUNCTION("""COMPUTED_VALUE"""),"")</f>
        <v/>
      </c>
      <c r="H682" t="str">
        <f>IFERROR(__xludf.DUMMYFUNCTION("""COMPUTED_VALUE"""),"")</f>
        <v/>
      </c>
      <c r="I682" t="str">
        <f>IFERROR(__xludf.DUMMYFUNCTION("""COMPUTED_VALUE"""),"")</f>
        <v/>
      </c>
      <c r="J682" t="str">
        <f>IFERROR(__xludf.DUMMYFUNCTION("""COMPUTED_VALUE"""),"")</f>
        <v/>
      </c>
      <c r="K682" t="str">
        <f>IFERROR(__xludf.DUMMYFUNCTION("""COMPUTED_VALUE"""),"")</f>
        <v/>
      </c>
      <c r="L682" s="61" t="str">
        <f>IFERROR(__xludf.DUMMYFUNCTION("""COMPUTED_VALUE"""),"")</f>
        <v/>
      </c>
      <c r="M682" s="61" t="str">
        <f>IFERROR(__xludf.DUMMYFUNCTION("""COMPUTED_VALUE"""),"")</f>
        <v/>
      </c>
      <c r="N682" t="str">
        <f>IFERROR(__xludf.DUMMYFUNCTION("""COMPUTED_VALUE"""),"")</f>
        <v/>
      </c>
      <c r="O682" t="str">
        <f>IFERROR(__xludf.DUMMYFUNCTION("""COMPUTED_VALUE"""),"")</f>
        <v/>
      </c>
      <c r="P682" t="str">
        <f>IFERROR(__xludf.DUMMYFUNCTION("""COMPUTED_VALUE"""),"")</f>
        <v/>
      </c>
      <c r="Q682" t="str">
        <f>IFERROR(__xludf.DUMMYFUNCTION("""COMPUTED_VALUE"""),"")</f>
        <v/>
      </c>
      <c r="R682" t="str">
        <f>IFERROR(__xludf.DUMMYFUNCTION("""COMPUTED_VALUE"""),"")</f>
        <v/>
      </c>
      <c r="S682" t="str">
        <f>IFERROR(__xludf.DUMMYFUNCTION("""COMPUTED_VALUE"""),"")</f>
        <v/>
      </c>
      <c r="T682" t="str">
        <f>IFERROR(__xludf.DUMMYFUNCTION("""COMPUTED_VALUE"""),"")</f>
        <v/>
      </c>
      <c r="U682" t="str">
        <f>IFERROR(__xludf.DUMMYFUNCTION("""COMPUTED_VALUE"""),"")</f>
        <v/>
      </c>
      <c r="V682" t="str">
        <f>IFERROR(__xludf.DUMMYFUNCTION("""COMPUTED_VALUE"""),"")</f>
        <v/>
      </c>
      <c r="W682" t="str">
        <f>IFERROR(__xludf.DUMMYFUNCTION("""COMPUTED_VALUE"""),"")</f>
        <v/>
      </c>
      <c r="X682" t="str">
        <f>IFERROR(__xludf.DUMMYFUNCTION("""COMPUTED_VALUE"""),"")</f>
        <v/>
      </c>
      <c r="Y682" t="str">
        <f>IFERROR(__xludf.DUMMYFUNCTION("""COMPUTED_VALUE"""),"")</f>
        <v/>
      </c>
      <c r="Z682" t="str">
        <f>IFERROR(__xludf.DUMMYFUNCTION("""COMPUTED_VALUE"""),"")</f>
        <v/>
      </c>
      <c r="AA682" t="str">
        <f>IFERROR(__xludf.DUMMYFUNCTION("""COMPUTED_VALUE"""),"")</f>
        <v/>
      </c>
      <c r="AB682" t="str">
        <f>IFERROR(__xludf.DUMMYFUNCTION("""COMPUTED_VALUE"""),"")</f>
        <v/>
      </c>
      <c r="AC682" t="str">
        <f>IFERROR(__xludf.DUMMYFUNCTION("""COMPUTED_VALUE"""),"")</f>
        <v/>
      </c>
      <c r="AD682" t="str">
        <f>IFERROR(__xludf.DUMMYFUNCTION("""COMPUTED_VALUE"""),"")</f>
        <v/>
      </c>
      <c r="AE682" t="str">
        <f>IFERROR(__xludf.DUMMYFUNCTION("""COMPUTED_VALUE"""),"")</f>
        <v/>
      </c>
      <c r="AF682" t="str">
        <f>IFERROR(__xludf.DUMMYFUNCTION("""COMPUTED_VALUE"""),"")</f>
        <v/>
      </c>
      <c r="AG682" t="str">
        <f>IFERROR(__xludf.DUMMYFUNCTION("""COMPUTED_VALUE"""),"")</f>
        <v/>
      </c>
    </row>
    <row r="683">
      <c r="A683" t="str">
        <f>IFERROR(__xludf.DUMMYFUNCTION("""COMPUTED_VALUE"""),"")</f>
        <v/>
      </c>
      <c r="B683" t="str">
        <f>IFERROR(__xludf.DUMMYFUNCTION("""COMPUTED_VALUE"""),"")</f>
        <v/>
      </c>
      <c r="C683" t="str">
        <f>IFERROR(__xludf.DUMMYFUNCTION("""COMPUTED_VALUE"""),"")</f>
        <v/>
      </c>
      <c r="D683" t="str">
        <f>IFERROR(__xludf.DUMMYFUNCTION("""COMPUTED_VALUE"""),"")</f>
        <v/>
      </c>
      <c r="E683" t="str">
        <f>IFERROR(__xludf.DUMMYFUNCTION("""COMPUTED_VALUE"""),"")</f>
        <v/>
      </c>
      <c r="F683" t="str">
        <f>IFERROR(__xludf.DUMMYFUNCTION("""COMPUTED_VALUE"""),"")</f>
        <v/>
      </c>
      <c r="G683" t="str">
        <f>IFERROR(__xludf.DUMMYFUNCTION("""COMPUTED_VALUE"""),"")</f>
        <v/>
      </c>
      <c r="H683" t="str">
        <f>IFERROR(__xludf.DUMMYFUNCTION("""COMPUTED_VALUE"""),"")</f>
        <v/>
      </c>
      <c r="I683" t="str">
        <f>IFERROR(__xludf.DUMMYFUNCTION("""COMPUTED_VALUE"""),"")</f>
        <v/>
      </c>
      <c r="J683" t="str">
        <f>IFERROR(__xludf.DUMMYFUNCTION("""COMPUTED_VALUE"""),"")</f>
        <v/>
      </c>
      <c r="K683" t="str">
        <f>IFERROR(__xludf.DUMMYFUNCTION("""COMPUTED_VALUE"""),"")</f>
        <v/>
      </c>
      <c r="L683" s="61" t="str">
        <f>IFERROR(__xludf.DUMMYFUNCTION("""COMPUTED_VALUE"""),"")</f>
        <v/>
      </c>
      <c r="M683" s="61" t="str">
        <f>IFERROR(__xludf.DUMMYFUNCTION("""COMPUTED_VALUE"""),"")</f>
        <v/>
      </c>
      <c r="N683" t="str">
        <f>IFERROR(__xludf.DUMMYFUNCTION("""COMPUTED_VALUE"""),"")</f>
        <v/>
      </c>
      <c r="O683" t="str">
        <f>IFERROR(__xludf.DUMMYFUNCTION("""COMPUTED_VALUE"""),"")</f>
        <v/>
      </c>
      <c r="P683" t="str">
        <f>IFERROR(__xludf.DUMMYFUNCTION("""COMPUTED_VALUE"""),"")</f>
        <v/>
      </c>
      <c r="Q683" t="str">
        <f>IFERROR(__xludf.DUMMYFUNCTION("""COMPUTED_VALUE"""),"")</f>
        <v/>
      </c>
      <c r="R683" t="str">
        <f>IFERROR(__xludf.DUMMYFUNCTION("""COMPUTED_VALUE"""),"")</f>
        <v/>
      </c>
      <c r="S683" t="str">
        <f>IFERROR(__xludf.DUMMYFUNCTION("""COMPUTED_VALUE"""),"")</f>
        <v/>
      </c>
      <c r="T683" t="str">
        <f>IFERROR(__xludf.DUMMYFUNCTION("""COMPUTED_VALUE"""),"")</f>
        <v/>
      </c>
      <c r="U683" t="str">
        <f>IFERROR(__xludf.DUMMYFUNCTION("""COMPUTED_VALUE"""),"")</f>
        <v/>
      </c>
      <c r="V683" t="str">
        <f>IFERROR(__xludf.DUMMYFUNCTION("""COMPUTED_VALUE"""),"")</f>
        <v/>
      </c>
      <c r="W683" t="str">
        <f>IFERROR(__xludf.DUMMYFUNCTION("""COMPUTED_VALUE"""),"")</f>
        <v/>
      </c>
      <c r="X683" t="str">
        <f>IFERROR(__xludf.DUMMYFUNCTION("""COMPUTED_VALUE"""),"")</f>
        <v/>
      </c>
      <c r="Y683" t="str">
        <f>IFERROR(__xludf.DUMMYFUNCTION("""COMPUTED_VALUE"""),"")</f>
        <v/>
      </c>
      <c r="Z683" t="str">
        <f>IFERROR(__xludf.DUMMYFUNCTION("""COMPUTED_VALUE"""),"")</f>
        <v/>
      </c>
      <c r="AA683" t="str">
        <f>IFERROR(__xludf.DUMMYFUNCTION("""COMPUTED_VALUE"""),"")</f>
        <v/>
      </c>
      <c r="AB683" t="str">
        <f>IFERROR(__xludf.DUMMYFUNCTION("""COMPUTED_VALUE"""),"")</f>
        <v/>
      </c>
      <c r="AC683" t="str">
        <f>IFERROR(__xludf.DUMMYFUNCTION("""COMPUTED_VALUE"""),"")</f>
        <v/>
      </c>
      <c r="AD683" t="str">
        <f>IFERROR(__xludf.DUMMYFUNCTION("""COMPUTED_VALUE"""),"")</f>
        <v/>
      </c>
      <c r="AE683" t="str">
        <f>IFERROR(__xludf.DUMMYFUNCTION("""COMPUTED_VALUE"""),"")</f>
        <v/>
      </c>
      <c r="AF683" t="str">
        <f>IFERROR(__xludf.DUMMYFUNCTION("""COMPUTED_VALUE"""),"")</f>
        <v/>
      </c>
      <c r="AG683" t="str">
        <f>IFERROR(__xludf.DUMMYFUNCTION("""COMPUTED_VALUE"""),"")</f>
        <v/>
      </c>
    </row>
    <row r="684">
      <c r="A684" t="str">
        <f>IFERROR(__xludf.DUMMYFUNCTION("""COMPUTED_VALUE"""),"")</f>
        <v/>
      </c>
      <c r="B684" t="str">
        <f>IFERROR(__xludf.DUMMYFUNCTION("""COMPUTED_VALUE"""),"")</f>
        <v/>
      </c>
      <c r="C684" t="str">
        <f>IFERROR(__xludf.DUMMYFUNCTION("""COMPUTED_VALUE"""),"")</f>
        <v/>
      </c>
      <c r="D684" t="str">
        <f>IFERROR(__xludf.DUMMYFUNCTION("""COMPUTED_VALUE"""),"")</f>
        <v/>
      </c>
      <c r="E684" t="str">
        <f>IFERROR(__xludf.DUMMYFUNCTION("""COMPUTED_VALUE"""),"")</f>
        <v/>
      </c>
      <c r="F684" t="str">
        <f>IFERROR(__xludf.DUMMYFUNCTION("""COMPUTED_VALUE"""),"")</f>
        <v/>
      </c>
      <c r="G684" t="str">
        <f>IFERROR(__xludf.DUMMYFUNCTION("""COMPUTED_VALUE"""),"")</f>
        <v/>
      </c>
      <c r="H684" t="str">
        <f>IFERROR(__xludf.DUMMYFUNCTION("""COMPUTED_VALUE"""),"")</f>
        <v/>
      </c>
      <c r="I684" t="str">
        <f>IFERROR(__xludf.DUMMYFUNCTION("""COMPUTED_VALUE"""),"")</f>
        <v/>
      </c>
      <c r="J684" t="str">
        <f>IFERROR(__xludf.DUMMYFUNCTION("""COMPUTED_VALUE"""),"")</f>
        <v/>
      </c>
      <c r="K684" t="str">
        <f>IFERROR(__xludf.DUMMYFUNCTION("""COMPUTED_VALUE"""),"")</f>
        <v/>
      </c>
      <c r="L684" s="61" t="str">
        <f>IFERROR(__xludf.DUMMYFUNCTION("""COMPUTED_VALUE"""),"")</f>
        <v/>
      </c>
      <c r="M684" s="61" t="str">
        <f>IFERROR(__xludf.DUMMYFUNCTION("""COMPUTED_VALUE"""),"")</f>
        <v/>
      </c>
      <c r="N684" t="str">
        <f>IFERROR(__xludf.DUMMYFUNCTION("""COMPUTED_VALUE"""),"")</f>
        <v/>
      </c>
      <c r="O684" t="str">
        <f>IFERROR(__xludf.DUMMYFUNCTION("""COMPUTED_VALUE"""),"")</f>
        <v/>
      </c>
      <c r="P684" t="str">
        <f>IFERROR(__xludf.DUMMYFUNCTION("""COMPUTED_VALUE"""),"")</f>
        <v/>
      </c>
      <c r="Q684" t="str">
        <f>IFERROR(__xludf.DUMMYFUNCTION("""COMPUTED_VALUE"""),"")</f>
        <v/>
      </c>
      <c r="R684" t="str">
        <f>IFERROR(__xludf.DUMMYFUNCTION("""COMPUTED_VALUE"""),"")</f>
        <v/>
      </c>
      <c r="S684" t="str">
        <f>IFERROR(__xludf.DUMMYFUNCTION("""COMPUTED_VALUE"""),"")</f>
        <v/>
      </c>
      <c r="T684" t="str">
        <f>IFERROR(__xludf.DUMMYFUNCTION("""COMPUTED_VALUE"""),"")</f>
        <v/>
      </c>
      <c r="U684" t="str">
        <f>IFERROR(__xludf.DUMMYFUNCTION("""COMPUTED_VALUE"""),"")</f>
        <v/>
      </c>
      <c r="V684" t="str">
        <f>IFERROR(__xludf.DUMMYFUNCTION("""COMPUTED_VALUE"""),"")</f>
        <v/>
      </c>
      <c r="W684" t="str">
        <f>IFERROR(__xludf.DUMMYFUNCTION("""COMPUTED_VALUE"""),"")</f>
        <v/>
      </c>
      <c r="X684" t="str">
        <f>IFERROR(__xludf.DUMMYFUNCTION("""COMPUTED_VALUE"""),"")</f>
        <v/>
      </c>
      <c r="Y684" t="str">
        <f>IFERROR(__xludf.DUMMYFUNCTION("""COMPUTED_VALUE"""),"")</f>
        <v/>
      </c>
      <c r="Z684" t="str">
        <f>IFERROR(__xludf.DUMMYFUNCTION("""COMPUTED_VALUE"""),"")</f>
        <v/>
      </c>
      <c r="AA684" t="str">
        <f>IFERROR(__xludf.DUMMYFUNCTION("""COMPUTED_VALUE"""),"")</f>
        <v/>
      </c>
      <c r="AB684" t="str">
        <f>IFERROR(__xludf.DUMMYFUNCTION("""COMPUTED_VALUE"""),"")</f>
        <v/>
      </c>
      <c r="AC684" t="str">
        <f>IFERROR(__xludf.DUMMYFUNCTION("""COMPUTED_VALUE"""),"")</f>
        <v/>
      </c>
      <c r="AD684" t="str">
        <f>IFERROR(__xludf.DUMMYFUNCTION("""COMPUTED_VALUE"""),"")</f>
        <v/>
      </c>
      <c r="AE684" t="str">
        <f>IFERROR(__xludf.DUMMYFUNCTION("""COMPUTED_VALUE"""),"")</f>
        <v/>
      </c>
      <c r="AF684" t="str">
        <f>IFERROR(__xludf.DUMMYFUNCTION("""COMPUTED_VALUE"""),"")</f>
        <v/>
      </c>
      <c r="AG684" t="str">
        <f>IFERROR(__xludf.DUMMYFUNCTION("""COMPUTED_VALUE"""),"")</f>
        <v/>
      </c>
    </row>
    <row r="685">
      <c r="A685" t="str">
        <f>IFERROR(__xludf.DUMMYFUNCTION("""COMPUTED_VALUE"""),"")</f>
        <v/>
      </c>
      <c r="B685" t="str">
        <f>IFERROR(__xludf.DUMMYFUNCTION("""COMPUTED_VALUE"""),"")</f>
        <v/>
      </c>
      <c r="C685" t="str">
        <f>IFERROR(__xludf.DUMMYFUNCTION("""COMPUTED_VALUE"""),"")</f>
        <v/>
      </c>
      <c r="D685" t="str">
        <f>IFERROR(__xludf.DUMMYFUNCTION("""COMPUTED_VALUE"""),"")</f>
        <v/>
      </c>
      <c r="E685" t="str">
        <f>IFERROR(__xludf.DUMMYFUNCTION("""COMPUTED_VALUE"""),"")</f>
        <v/>
      </c>
      <c r="F685" t="str">
        <f>IFERROR(__xludf.DUMMYFUNCTION("""COMPUTED_VALUE"""),"")</f>
        <v/>
      </c>
      <c r="G685" t="str">
        <f>IFERROR(__xludf.DUMMYFUNCTION("""COMPUTED_VALUE"""),"")</f>
        <v/>
      </c>
      <c r="H685" t="str">
        <f>IFERROR(__xludf.DUMMYFUNCTION("""COMPUTED_VALUE"""),"")</f>
        <v/>
      </c>
      <c r="I685" t="str">
        <f>IFERROR(__xludf.DUMMYFUNCTION("""COMPUTED_VALUE"""),"")</f>
        <v/>
      </c>
      <c r="J685" t="str">
        <f>IFERROR(__xludf.DUMMYFUNCTION("""COMPUTED_VALUE"""),"")</f>
        <v/>
      </c>
      <c r="K685" t="str">
        <f>IFERROR(__xludf.DUMMYFUNCTION("""COMPUTED_VALUE"""),"")</f>
        <v/>
      </c>
      <c r="L685" s="61" t="str">
        <f>IFERROR(__xludf.DUMMYFUNCTION("""COMPUTED_VALUE"""),"")</f>
        <v/>
      </c>
      <c r="M685" s="61" t="str">
        <f>IFERROR(__xludf.DUMMYFUNCTION("""COMPUTED_VALUE"""),"")</f>
        <v/>
      </c>
      <c r="N685" t="str">
        <f>IFERROR(__xludf.DUMMYFUNCTION("""COMPUTED_VALUE"""),"")</f>
        <v/>
      </c>
      <c r="O685" t="str">
        <f>IFERROR(__xludf.DUMMYFUNCTION("""COMPUTED_VALUE"""),"")</f>
        <v/>
      </c>
      <c r="P685" t="str">
        <f>IFERROR(__xludf.DUMMYFUNCTION("""COMPUTED_VALUE"""),"")</f>
        <v/>
      </c>
      <c r="Q685" t="str">
        <f>IFERROR(__xludf.DUMMYFUNCTION("""COMPUTED_VALUE"""),"")</f>
        <v/>
      </c>
      <c r="R685" t="str">
        <f>IFERROR(__xludf.DUMMYFUNCTION("""COMPUTED_VALUE"""),"")</f>
        <v/>
      </c>
      <c r="S685" t="str">
        <f>IFERROR(__xludf.DUMMYFUNCTION("""COMPUTED_VALUE"""),"")</f>
        <v/>
      </c>
      <c r="T685" t="str">
        <f>IFERROR(__xludf.DUMMYFUNCTION("""COMPUTED_VALUE"""),"")</f>
        <v/>
      </c>
      <c r="U685" t="str">
        <f>IFERROR(__xludf.DUMMYFUNCTION("""COMPUTED_VALUE"""),"")</f>
        <v/>
      </c>
      <c r="V685" t="str">
        <f>IFERROR(__xludf.DUMMYFUNCTION("""COMPUTED_VALUE"""),"")</f>
        <v/>
      </c>
      <c r="W685" t="str">
        <f>IFERROR(__xludf.DUMMYFUNCTION("""COMPUTED_VALUE"""),"")</f>
        <v/>
      </c>
      <c r="X685" t="str">
        <f>IFERROR(__xludf.DUMMYFUNCTION("""COMPUTED_VALUE"""),"")</f>
        <v/>
      </c>
      <c r="Y685" t="str">
        <f>IFERROR(__xludf.DUMMYFUNCTION("""COMPUTED_VALUE"""),"")</f>
        <v/>
      </c>
      <c r="Z685" t="str">
        <f>IFERROR(__xludf.DUMMYFUNCTION("""COMPUTED_VALUE"""),"")</f>
        <v/>
      </c>
      <c r="AA685" t="str">
        <f>IFERROR(__xludf.DUMMYFUNCTION("""COMPUTED_VALUE"""),"")</f>
        <v/>
      </c>
      <c r="AB685" t="str">
        <f>IFERROR(__xludf.DUMMYFUNCTION("""COMPUTED_VALUE"""),"")</f>
        <v/>
      </c>
      <c r="AC685" t="str">
        <f>IFERROR(__xludf.DUMMYFUNCTION("""COMPUTED_VALUE"""),"")</f>
        <v/>
      </c>
      <c r="AD685" t="str">
        <f>IFERROR(__xludf.DUMMYFUNCTION("""COMPUTED_VALUE"""),"")</f>
        <v/>
      </c>
      <c r="AE685" t="str">
        <f>IFERROR(__xludf.DUMMYFUNCTION("""COMPUTED_VALUE"""),"")</f>
        <v/>
      </c>
      <c r="AF685" t="str">
        <f>IFERROR(__xludf.DUMMYFUNCTION("""COMPUTED_VALUE"""),"")</f>
        <v/>
      </c>
      <c r="AG685" t="str">
        <f>IFERROR(__xludf.DUMMYFUNCTION("""COMPUTED_VALUE"""),"")</f>
        <v/>
      </c>
    </row>
    <row r="686">
      <c r="A686" t="str">
        <f>IFERROR(__xludf.DUMMYFUNCTION("""COMPUTED_VALUE"""),"")</f>
        <v/>
      </c>
      <c r="B686" t="str">
        <f>IFERROR(__xludf.DUMMYFUNCTION("""COMPUTED_VALUE"""),"")</f>
        <v/>
      </c>
      <c r="C686" t="str">
        <f>IFERROR(__xludf.DUMMYFUNCTION("""COMPUTED_VALUE"""),"")</f>
        <v/>
      </c>
      <c r="D686" t="str">
        <f>IFERROR(__xludf.DUMMYFUNCTION("""COMPUTED_VALUE"""),"")</f>
        <v/>
      </c>
      <c r="E686" t="str">
        <f>IFERROR(__xludf.DUMMYFUNCTION("""COMPUTED_VALUE"""),"")</f>
        <v/>
      </c>
      <c r="F686" t="str">
        <f>IFERROR(__xludf.DUMMYFUNCTION("""COMPUTED_VALUE"""),"")</f>
        <v/>
      </c>
      <c r="G686" t="str">
        <f>IFERROR(__xludf.DUMMYFUNCTION("""COMPUTED_VALUE"""),"")</f>
        <v/>
      </c>
      <c r="H686" t="str">
        <f>IFERROR(__xludf.DUMMYFUNCTION("""COMPUTED_VALUE"""),"")</f>
        <v/>
      </c>
      <c r="I686" t="str">
        <f>IFERROR(__xludf.DUMMYFUNCTION("""COMPUTED_VALUE"""),"")</f>
        <v/>
      </c>
      <c r="J686" t="str">
        <f>IFERROR(__xludf.DUMMYFUNCTION("""COMPUTED_VALUE"""),"")</f>
        <v/>
      </c>
      <c r="K686" t="str">
        <f>IFERROR(__xludf.DUMMYFUNCTION("""COMPUTED_VALUE"""),"")</f>
        <v/>
      </c>
      <c r="L686" s="61" t="str">
        <f>IFERROR(__xludf.DUMMYFUNCTION("""COMPUTED_VALUE"""),"")</f>
        <v/>
      </c>
      <c r="M686" s="61" t="str">
        <f>IFERROR(__xludf.DUMMYFUNCTION("""COMPUTED_VALUE"""),"")</f>
        <v/>
      </c>
      <c r="N686" t="str">
        <f>IFERROR(__xludf.DUMMYFUNCTION("""COMPUTED_VALUE"""),"")</f>
        <v/>
      </c>
      <c r="O686" t="str">
        <f>IFERROR(__xludf.DUMMYFUNCTION("""COMPUTED_VALUE"""),"")</f>
        <v/>
      </c>
      <c r="P686" t="str">
        <f>IFERROR(__xludf.DUMMYFUNCTION("""COMPUTED_VALUE"""),"")</f>
        <v/>
      </c>
      <c r="Q686" t="str">
        <f>IFERROR(__xludf.DUMMYFUNCTION("""COMPUTED_VALUE"""),"")</f>
        <v/>
      </c>
      <c r="R686" t="str">
        <f>IFERROR(__xludf.DUMMYFUNCTION("""COMPUTED_VALUE"""),"")</f>
        <v/>
      </c>
      <c r="S686" t="str">
        <f>IFERROR(__xludf.DUMMYFUNCTION("""COMPUTED_VALUE"""),"")</f>
        <v/>
      </c>
      <c r="T686" t="str">
        <f>IFERROR(__xludf.DUMMYFUNCTION("""COMPUTED_VALUE"""),"")</f>
        <v/>
      </c>
      <c r="U686" t="str">
        <f>IFERROR(__xludf.DUMMYFUNCTION("""COMPUTED_VALUE"""),"")</f>
        <v/>
      </c>
      <c r="V686" t="str">
        <f>IFERROR(__xludf.DUMMYFUNCTION("""COMPUTED_VALUE"""),"")</f>
        <v/>
      </c>
      <c r="W686" t="str">
        <f>IFERROR(__xludf.DUMMYFUNCTION("""COMPUTED_VALUE"""),"")</f>
        <v/>
      </c>
      <c r="X686" t="str">
        <f>IFERROR(__xludf.DUMMYFUNCTION("""COMPUTED_VALUE"""),"")</f>
        <v/>
      </c>
      <c r="Y686" t="str">
        <f>IFERROR(__xludf.DUMMYFUNCTION("""COMPUTED_VALUE"""),"")</f>
        <v/>
      </c>
      <c r="Z686" t="str">
        <f>IFERROR(__xludf.DUMMYFUNCTION("""COMPUTED_VALUE"""),"")</f>
        <v/>
      </c>
      <c r="AA686" t="str">
        <f>IFERROR(__xludf.DUMMYFUNCTION("""COMPUTED_VALUE"""),"")</f>
        <v/>
      </c>
      <c r="AB686" t="str">
        <f>IFERROR(__xludf.DUMMYFUNCTION("""COMPUTED_VALUE"""),"")</f>
        <v/>
      </c>
      <c r="AC686" t="str">
        <f>IFERROR(__xludf.DUMMYFUNCTION("""COMPUTED_VALUE"""),"")</f>
        <v/>
      </c>
      <c r="AD686" t="str">
        <f>IFERROR(__xludf.DUMMYFUNCTION("""COMPUTED_VALUE"""),"")</f>
        <v/>
      </c>
      <c r="AE686" t="str">
        <f>IFERROR(__xludf.DUMMYFUNCTION("""COMPUTED_VALUE"""),"")</f>
        <v/>
      </c>
      <c r="AF686" t="str">
        <f>IFERROR(__xludf.DUMMYFUNCTION("""COMPUTED_VALUE"""),"")</f>
        <v/>
      </c>
      <c r="AG686" t="str">
        <f>IFERROR(__xludf.DUMMYFUNCTION("""COMPUTED_VALUE"""),"")</f>
        <v/>
      </c>
    </row>
    <row r="687">
      <c r="A687" t="str">
        <f>IFERROR(__xludf.DUMMYFUNCTION("""COMPUTED_VALUE"""),"")</f>
        <v/>
      </c>
      <c r="B687" t="str">
        <f>IFERROR(__xludf.DUMMYFUNCTION("""COMPUTED_VALUE"""),"")</f>
        <v/>
      </c>
      <c r="C687" t="str">
        <f>IFERROR(__xludf.DUMMYFUNCTION("""COMPUTED_VALUE"""),"")</f>
        <v/>
      </c>
      <c r="D687" t="str">
        <f>IFERROR(__xludf.DUMMYFUNCTION("""COMPUTED_VALUE"""),"")</f>
        <v/>
      </c>
      <c r="E687" t="str">
        <f>IFERROR(__xludf.DUMMYFUNCTION("""COMPUTED_VALUE"""),"")</f>
        <v/>
      </c>
      <c r="F687" t="str">
        <f>IFERROR(__xludf.DUMMYFUNCTION("""COMPUTED_VALUE"""),"")</f>
        <v/>
      </c>
      <c r="G687" t="str">
        <f>IFERROR(__xludf.DUMMYFUNCTION("""COMPUTED_VALUE"""),"")</f>
        <v/>
      </c>
      <c r="H687" t="str">
        <f>IFERROR(__xludf.DUMMYFUNCTION("""COMPUTED_VALUE"""),"")</f>
        <v/>
      </c>
      <c r="I687" t="str">
        <f>IFERROR(__xludf.DUMMYFUNCTION("""COMPUTED_VALUE"""),"")</f>
        <v/>
      </c>
      <c r="J687" t="str">
        <f>IFERROR(__xludf.DUMMYFUNCTION("""COMPUTED_VALUE"""),"")</f>
        <v/>
      </c>
      <c r="K687" t="str">
        <f>IFERROR(__xludf.DUMMYFUNCTION("""COMPUTED_VALUE"""),"")</f>
        <v/>
      </c>
      <c r="L687" s="61" t="str">
        <f>IFERROR(__xludf.DUMMYFUNCTION("""COMPUTED_VALUE"""),"")</f>
        <v/>
      </c>
      <c r="M687" s="61" t="str">
        <f>IFERROR(__xludf.DUMMYFUNCTION("""COMPUTED_VALUE"""),"")</f>
        <v/>
      </c>
      <c r="N687" t="str">
        <f>IFERROR(__xludf.DUMMYFUNCTION("""COMPUTED_VALUE"""),"")</f>
        <v/>
      </c>
      <c r="O687" t="str">
        <f>IFERROR(__xludf.DUMMYFUNCTION("""COMPUTED_VALUE"""),"")</f>
        <v/>
      </c>
      <c r="P687" t="str">
        <f>IFERROR(__xludf.DUMMYFUNCTION("""COMPUTED_VALUE"""),"")</f>
        <v/>
      </c>
      <c r="Q687" t="str">
        <f>IFERROR(__xludf.DUMMYFUNCTION("""COMPUTED_VALUE"""),"")</f>
        <v/>
      </c>
      <c r="R687" t="str">
        <f>IFERROR(__xludf.DUMMYFUNCTION("""COMPUTED_VALUE"""),"")</f>
        <v/>
      </c>
      <c r="S687" t="str">
        <f>IFERROR(__xludf.DUMMYFUNCTION("""COMPUTED_VALUE"""),"")</f>
        <v/>
      </c>
      <c r="T687" t="str">
        <f>IFERROR(__xludf.DUMMYFUNCTION("""COMPUTED_VALUE"""),"")</f>
        <v/>
      </c>
      <c r="U687" t="str">
        <f>IFERROR(__xludf.DUMMYFUNCTION("""COMPUTED_VALUE"""),"")</f>
        <v/>
      </c>
      <c r="V687" t="str">
        <f>IFERROR(__xludf.DUMMYFUNCTION("""COMPUTED_VALUE"""),"")</f>
        <v/>
      </c>
      <c r="W687" t="str">
        <f>IFERROR(__xludf.DUMMYFUNCTION("""COMPUTED_VALUE"""),"")</f>
        <v/>
      </c>
      <c r="X687" t="str">
        <f>IFERROR(__xludf.DUMMYFUNCTION("""COMPUTED_VALUE"""),"")</f>
        <v/>
      </c>
      <c r="Y687" t="str">
        <f>IFERROR(__xludf.DUMMYFUNCTION("""COMPUTED_VALUE"""),"")</f>
        <v/>
      </c>
      <c r="Z687" t="str">
        <f>IFERROR(__xludf.DUMMYFUNCTION("""COMPUTED_VALUE"""),"")</f>
        <v/>
      </c>
      <c r="AA687" t="str">
        <f>IFERROR(__xludf.DUMMYFUNCTION("""COMPUTED_VALUE"""),"")</f>
        <v/>
      </c>
      <c r="AB687" t="str">
        <f>IFERROR(__xludf.DUMMYFUNCTION("""COMPUTED_VALUE"""),"")</f>
        <v/>
      </c>
      <c r="AC687" t="str">
        <f>IFERROR(__xludf.DUMMYFUNCTION("""COMPUTED_VALUE"""),"")</f>
        <v/>
      </c>
      <c r="AD687" t="str">
        <f>IFERROR(__xludf.DUMMYFUNCTION("""COMPUTED_VALUE"""),"")</f>
        <v/>
      </c>
      <c r="AE687" t="str">
        <f>IFERROR(__xludf.DUMMYFUNCTION("""COMPUTED_VALUE"""),"")</f>
        <v/>
      </c>
      <c r="AF687" t="str">
        <f>IFERROR(__xludf.DUMMYFUNCTION("""COMPUTED_VALUE"""),"")</f>
        <v/>
      </c>
      <c r="AG687" t="str">
        <f>IFERROR(__xludf.DUMMYFUNCTION("""COMPUTED_VALUE"""),"")</f>
        <v/>
      </c>
    </row>
    <row r="688">
      <c r="A688" t="str">
        <f>IFERROR(__xludf.DUMMYFUNCTION("""COMPUTED_VALUE"""),"")</f>
        <v/>
      </c>
      <c r="B688" t="str">
        <f>IFERROR(__xludf.DUMMYFUNCTION("""COMPUTED_VALUE"""),"")</f>
        <v/>
      </c>
      <c r="C688" t="str">
        <f>IFERROR(__xludf.DUMMYFUNCTION("""COMPUTED_VALUE"""),"")</f>
        <v/>
      </c>
      <c r="D688" t="str">
        <f>IFERROR(__xludf.DUMMYFUNCTION("""COMPUTED_VALUE"""),"")</f>
        <v/>
      </c>
      <c r="E688" t="str">
        <f>IFERROR(__xludf.DUMMYFUNCTION("""COMPUTED_VALUE"""),"")</f>
        <v/>
      </c>
      <c r="F688" t="str">
        <f>IFERROR(__xludf.DUMMYFUNCTION("""COMPUTED_VALUE"""),"")</f>
        <v/>
      </c>
      <c r="G688" t="str">
        <f>IFERROR(__xludf.DUMMYFUNCTION("""COMPUTED_VALUE"""),"")</f>
        <v/>
      </c>
      <c r="H688" t="str">
        <f>IFERROR(__xludf.DUMMYFUNCTION("""COMPUTED_VALUE"""),"")</f>
        <v/>
      </c>
      <c r="I688" t="str">
        <f>IFERROR(__xludf.DUMMYFUNCTION("""COMPUTED_VALUE"""),"")</f>
        <v/>
      </c>
      <c r="J688" t="str">
        <f>IFERROR(__xludf.DUMMYFUNCTION("""COMPUTED_VALUE"""),"")</f>
        <v/>
      </c>
      <c r="K688" t="str">
        <f>IFERROR(__xludf.DUMMYFUNCTION("""COMPUTED_VALUE"""),"")</f>
        <v/>
      </c>
      <c r="L688" s="61" t="str">
        <f>IFERROR(__xludf.DUMMYFUNCTION("""COMPUTED_VALUE"""),"")</f>
        <v/>
      </c>
      <c r="M688" s="61" t="str">
        <f>IFERROR(__xludf.DUMMYFUNCTION("""COMPUTED_VALUE"""),"")</f>
        <v/>
      </c>
      <c r="N688" t="str">
        <f>IFERROR(__xludf.DUMMYFUNCTION("""COMPUTED_VALUE"""),"")</f>
        <v/>
      </c>
      <c r="O688" t="str">
        <f>IFERROR(__xludf.DUMMYFUNCTION("""COMPUTED_VALUE"""),"")</f>
        <v/>
      </c>
      <c r="P688" t="str">
        <f>IFERROR(__xludf.DUMMYFUNCTION("""COMPUTED_VALUE"""),"")</f>
        <v/>
      </c>
      <c r="Q688" t="str">
        <f>IFERROR(__xludf.DUMMYFUNCTION("""COMPUTED_VALUE"""),"")</f>
        <v/>
      </c>
      <c r="R688" t="str">
        <f>IFERROR(__xludf.DUMMYFUNCTION("""COMPUTED_VALUE"""),"")</f>
        <v/>
      </c>
      <c r="S688" t="str">
        <f>IFERROR(__xludf.DUMMYFUNCTION("""COMPUTED_VALUE"""),"")</f>
        <v/>
      </c>
      <c r="T688" t="str">
        <f>IFERROR(__xludf.DUMMYFUNCTION("""COMPUTED_VALUE"""),"")</f>
        <v/>
      </c>
      <c r="U688" t="str">
        <f>IFERROR(__xludf.DUMMYFUNCTION("""COMPUTED_VALUE"""),"")</f>
        <v/>
      </c>
      <c r="V688" t="str">
        <f>IFERROR(__xludf.DUMMYFUNCTION("""COMPUTED_VALUE"""),"")</f>
        <v/>
      </c>
      <c r="W688" t="str">
        <f>IFERROR(__xludf.DUMMYFUNCTION("""COMPUTED_VALUE"""),"")</f>
        <v/>
      </c>
      <c r="X688" t="str">
        <f>IFERROR(__xludf.DUMMYFUNCTION("""COMPUTED_VALUE"""),"")</f>
        <v/>
      </c>
      <c r="Y688" t="str">
        <f>IFERROR(__xludf.DUMMYFUNCTION("""COMPUTED_VALUE"""),"")</f>
        <v/>
      </c>
      <c r="Z688" t="str">
        <f>IFERROR(__xludf.DUMMYFUNCTION("""COMPUTED_VALUE"""),"")</f>
        <v/>
      </c>
      <c r="AA688" t="str">
        <f>IFERROR(__xludf.DUMMYFUNCTION("""COMPUTED_VALUE"""),"")</f>
        <v/>
      </c>
      <c r="AB688" t="str">
        <f>IFERROR(__xludf.DUMMYFUNCTION("""COMPUTED_VALUE"""),"")</f>
        <v/>
      </c>
      <c r="AC688" t="str">
        <f>IFERROR(__xludf.DUMMYFUNCTION("""COMPUTED_VALUE"""),"")</f>
        <v/>
      </c>
      <c r="AD688" t="str">
        <f>IFERROR(__xludf.DUMMYFUNCTION("""COMPUTED_VALUE"""),"")</f>
        <v/>
      </c>
      <c r="AE688" t="str">
        <f>IFERROR(__xludf.DUMMYFUNCTION("""COMPUTED_VALUE"""),"")</f>
        <v/>
      </c>
      <c r="AF688" t="str">
        <f>IFERROR(__xludf.DUMMYFUNCTION("""COMPUTED_VALUE"""),"")</f>
        <v/>
      </c>
      <c r="AG688" t="str">
        <f>IFERROR(__xludf.DUMMYFUNCTION("""COMPUTED_VALUE"""),"")</f>
        <v/>
      </c>
    </row>
    <row r="689">
      <c r="A689" t="str">
        <f>IFERROR(__xludf.DUMMYFUNCTION("""COMPUTED_VALUE"""),"")</f>
        <v/>
      </c>
      <c r="B689" t="str">
        <f>IFERROR(__xludf.DUMMYFUNCTION("""COMPUTED_VALUE"""),"")</f>
        <v/>
      </c>
      <c r="C689" t="str">
        <f>IFERROR(__xludf.DUMMYFUNCTION("""COMPUTED_VALUE"""),"")</f>
        <v/>
      </c>
      <c r="D689" t="str">
        <f>IFERROR(__xludf.DUMMYFUNCTION("""COMPUTED_VALUE"""),"")</f>
        <v/>
      </c>
      <c r="E689" t="str">
        <f>IFERROR(__xludf.DUMMYFUNCTION("""COMPUTED_VALUE"""),"")</f>
        <v/>
      </c>
      <c r="F689" t="str">
        <f>IFERROR(__xludf.DUMMYFUNCTION("""COMPUTED_VALUE"""),"")</f>
        <v/>
      </c>
      <c r="G689" t="str">
        <f>IFERROR(__xludf.DUMMYFUNCTION("""COMPUTED_VALUE"""),"")</f>
        <v/>
      </c>
      <c r="H689" t="str">
        <f>IFERROR(__xludf.DUMMYFUNCTION("""COMPUTED_VALUE"""),"")</f>
        <v/>
      </c>
      <c r="I689" t="str">
        <f>IFERROR(__xludf.DUMMYFUNCTION("""COMPUTED_VALUE"""),"")</f>
        <v/>
      </c>
      <c r="J689" t="str">
        <f>IFERROR(__xludf.DUMMYFUNCTION("""COMPUTED_VALUE"""),"")</f>
        <v/>
      </c>
      <c r="K689" t="str">
        <f>IFERROR(__xludf.DUMMYFUNCTION("""COMPUTED_VALUE"""),"")</f>
        <v/>
      </c>
      <c r="L689" s="61" t="str">
        <f>IFERROR(__xludf.DUMMYFUNCTION("""COMPUTED_VALUE"""),"")</f>
        <v/>
      </c>
      <c r="M689" s="61" t="str">
        <f>IFERROR(__xludf.DUMMYFUNCTION("""COMPUTED_VALUE"""),"")</f>
        <v/>
      </c>
      <c r="N689" t="str">
        <f>IFERROR(__xludf.DUMMYFUNCTION("""COMPUTED_VALUE"""),"")</f>
        <v/>
      </c>
      <c r="O689" t="str">
        <f>IFERROR(__xludf.DUMMYFUNCTION("""COMPUTED_VALUE"""),"")</f>
        <v/>
      </c>
      <c r="P689" t="str">
        <f>IFERROR(__xludf.DUMMYFUNCTION("""COMPUTED_VALUE"""),"")</f>
        <v/>
      </c>
      <c r="Q689" t="str">
        <f>IFERROR(__xludf.DUMMYFUNCTION("""COMPUTED_VALUE"""),"")</f>
        <v/>
      </c>
      <c r="R689" t="str">
        <f>IFERROR(__xludf.DUMMYFUNCTION("""COMPUTED_VALUE"""),"")</f>
        <v/>
      </c>
      <c r="S689" t="str">
        <f>IFERROR(__xludf.DUMMYFUNCTION("""COMPUTED_VALUE"""),"")</f>
        <v/>
      </c>
      <c r="T689" t="str">
        <f>IFERROR(__xludf.DUMMYFUNCTION("""COMPUTED_VALUE"""),"")</f>
        <v/>
      </c>
      <c r="U689" t="str">
        <f>IFERROR(__xludf.DUMMYFUNCTION("""COMPUTED_VALUE"""),"")</f>
        <v/>
      </c>
      <c r="V689" t="str">
        <f>IFERROR(__xludf.DUMMYFUNCTION("""COMPUTED_VALUE"""),"")</f>
        <v/>
      </c>
      <c r="W689" t="str">
        <f>IFERROR(__xludf.DUMMYFUNCTION("""COMPUTED_VALUE"""),"")</f>
        <v/>
      </c>
      <c r="X689" t="str">
        <f>IFERROR(__xludf.DUMMYFUNCTION("""COMPUTED_VALUE"""),"")</f>
        <v/>
      </c>
      <c r="Y689" t="str">
        <f>IFERROR(__xludf.DUMMYFUNCTION("""COMPUTED_VALUE"""),"")</f>
        <v/>
      </c>
      <c r="Z689" t="str">
        <f>IFERROR(__xludf.DUMMYFUNCTION("""COMPUTED_VALUE"""),"")</f>
        <v/>
      </c>
      <c r="AA689" t="str">
        <f>IFERROR(__xludf.DUMMYFUNCTION("""COMPUTED_VALUE"""),"")</f>
        <v/>
      </c>
      <c r="AB689" t="str">
        <f>IFERROR(__xludf.DUMMYFUNCTION("""COMPUTED_VALUE"""),"")</f>
        <v/>
      </c>
      <c r="AC689" t="str">
        <f>IFERROR(__xludf.DUMMYFUNCTION("""COMPUTED_VALUE"""),"")</f>
        <v/>
      </c>
      <c r="AD689" t="str">
        <f>IFERROR(__xludf.DUMMYFUNCTION("""COMPUTED_VALUE"""),"")</f>
        <v/>
      </c>
      <c r="AE689" t="str">
        <f>IFERROR(__xludf.DUMMYFUNCTION("""COMPUTED_VALUE"""),"")</f>
        <v/>
      </c>
      <c r="AF689" t="str">
        <f>IFERROR(__xludf.DUMMYFUNCTION("""COMPUTED_VALUE"""),"")</f>
        <v/>
      </c>
      <c r="AG689" t="str">
        <f>IFERROR(__xludf.DUMMYFUNCTION("""COMPUTED_VALUE"""),"")</f>
        <v/>
      </c>
    </row>
    <row r="690">
      <c r="A690" t="str">
        <f>IFERROR(__xludf.DUMMYFUNCTION("""COMPUTED_VALUE"""),"")</f>
        <v/>
      </c>
      <c r="B690" t="str">
        <f>IFERROR(__xludf.DUMMYFUNCTION("""COMPUTED_VALUE"""),"")</f>
        <v/>
      </c>
      <c r="C690" t="str">
        <f>IFERROR(__xludf.DUMMYFUNCTION("""COMPUTED_VALUE"""),"")</f>
        <v/>
      </c>
      <c r="D690" t="str">
        <f>IFERROR(__xludf.DUMMYFUNCTION("""COMPUTED_VALUE"""),"")</f>
        <v/>
      </c>
      <c r="E690" t="str">
        <f>IFERROR(__xludf.DUMMYFUNCTION("""COMPUTED_VALUE"""),"")</f>
        <v/>
      </c>
      <c r="F690" t="str">
        <f>IFERROR(__xludf.DUMMYFUNCTION("""COMPUTED_VALUE"""),"")</f>
        <v/>
      </c>
      <c r="G690" t="str">
        <f>IFERROR(__xludf.DUMMYFUNCTION("""COMPUTED_VALUE"""),"")</f>
        <v/>
      </c>
      <c r="H690" t="str">
        <f>IFERROR(__xludf.DUMMYFUNCTION("""COMPUTED_VALUE"""),"")</f>
        <v/>
      </c>
      <c r="I690" t="str">
        <f>IFERROR(__xludf.DUMMYFUNCTION("""COMPUTED_VALUE"""),"")</f>
        <v/>
      </c>
      <c r="J690" t="str">
        <f>IFERROR(__xludf.DUMMYFUNCTION("""COMPUTED_VALUE"""),"")</f>
        <v/>
      </c>
      <c r="K690" t="str">
        <f>IFERROR(__xludf.DUMMYFUNCTION("""COMPUTED_VALUE"""),"")</f>
        <v/>
      </c>
      <c r="L690" s="61" t="str">
        <f>IFERROR(__xludf.DUMMYFUNCTION("""COMPUTED_VALUE"""),"")</f>
        <v/>
      </c>
      <c r="M690" s="61" t="str">
        <f>IFERROR(__xludf.DUMMYFUNCTION("""COMPUTED_VALUE"""),"")</f>
        <v/>
      </c>
      <c r="N690" t="str">
        <f>IFERROR(__xludf.DUMMYFUNCTION("""COMPUTED_VALUE"""),"")</f>
        <v/>
      </c>
      <c r="O690" t="str">
        <f>IFERROR(__xludf.DUMMYFUNCTION("""COMPUTED_VALUE"""),"")</f>
        <v/>
      </c>
      <c r="P690" t="str">
        <f>IFERROR(__xludf.DUMMYFUNCTION("""COMPUTED_VALUE"""),"")</f>
        <v/>
      </c>
      <c r="Q690" t="str">
        <f>IFERROR(__xludf.DUMMYFUNCTION("""COMPUTED_VALUE"""),"")</f>
        <v/>
      </c>
      <c r="R690" t="str">
        <f>IFERROR(__xludf.DUMMYFUNCTION("""COMPUTED_VALUE"""),"")</f>
        <v/>
      </c>
      <c r="S690" t="str">
        <f>IFERROR(__xludf.DUMMYFUNCTION("""COMPUTED_VALUE"""),"")</f>
        <v/>
      </c>
      <c r="T690" t="str">
        <f>IFERROR(__xludf.DUMMYFUNCTION("""COMPUTED_VALUE"""),"")</f>
        <v/>
      </c>
      <c r="U690" t="str">
        <f>IFERROR(__xludf.DUMMYFUNCTION("""COMPUTED_VALUE"""),"")</f>
        <v/>
      </c>
      <c r="V690" t="str">
        <f>IFERROR(__xludf.DUMMYFUNCTION("""COMPUTED_VALUE"""),"")</f>
        <v/>
      </c>
      <c r="W690" t="str">
        <f>IFERROR(__xludf.DUMMYFUNCTION("""COMPUTED_VALUE"""),"")</f>
        <v/>
      </c>
      <c r="X690" t="str">
        <f>IFERROR(__xludf.DUMMYFUNCTION("""COMPUTED_VALUE"""),"")</f>
        <v/>
      </c>
      <c r="Y690" t="str">
        <f>IFERROR(__xludf.DUMMYFUNCTION("""COMPUTED_VALUE"""),"")</f>
        <v/>
      </c>
      <c r="Z690" t="str">
        <f>IFERROR(__xludf.DUMMYFUNCTION("""COMPUTED_VALUE"""),"")</f>
        <v/>
      </c>
      <c r="AA690" t="str">
        <f>IFERROR(__xludf.DUMMYFUNCTION("""COMPUTED_VALUE"""),"")</f>
        <v/>
      </c>
      <c r="AB690" t="str">
        <f>IFERROR(__xludf.DUMMYFUNCTION("""COMPUTED_VALUE"""),"")</f>
        <v/>
      </c>
      <c r="AC690" t="str">
        <f>IFERROR(__xludf.DUMMYFUNCTION("""COMPUTED_VALUE"""),"")</f>
        <v/>
      </c>
      <c r="AD690" t="str">
        <f>IFERROR(__xludf.DUMMYFUNCTION("""COMPUTED_VALUE"""),"")</f>
        <v/>
      </c>
      <c r="AE690" t="str">
        <f>IFERROR(__xludf.DUMMYFUNCTION("""COMPUTED_VALUE"""),"")</f>
        <v/>
      </c>
      <c r="AF690" t="str">
        <f>IFERROR(__xludf.DUMMYFUNCTION("""COMPUTED_VALUE"""),"")</f>
        <v/>
      </c>
      <c r="AG690" t="str">
        <f>IFERROR(__xludf.DUMMYFUNCTION("""COMPUTED_VALUE"""),"")</f>
        <v/>
      </c>
    </row>
    <row r="691">
      <c r="A691" t="str">
        <f>IFERROR(__xludf.DUMMYFUNCTION("""COMPUTED_VALUE"""),"")</f>
        <v/>
      </c>
      <c r="B691" t="str">
        <f>IFERROR(__xludf.DUMMYFUNCTION("""COMPUTED_VALUE"""),"")</f>
        <v/>
      </c>
      <c r="C691" t="str">
        <f>IFERROR(__xludf.DUMMYFUNCTION("""COMPUTED_VALUE"""),"")</f>
        <v/>
      </c>
      <c r="D691" t="str">
        <f>IFERROR(__xludf.DUMMYFUNCTION("""COMPUTED_VALUE"""),"")</f>
        <v/>
      </c>
      <c r="E691" t="str">
        <f>IFERROR(__xludf.DUMMYFUNCTION("""COMPUTED_VALUE"""),"")</f>
        <v/>
      </c>
      <c r="F691" t="str">
        <f>IFERROR(__xludf.DUMMYFUNCTION("""COMPUTED_VALUE"""),"")</f>
        <v/>
      </c>
      <c r="G691" t="str">
        <f>IFERROR(__xludf.DUMMYFUNCTION("""COMPUTED_VALUE"""),"")</f>
        <v/>
      </c>
      <c r="H691" t="str">
        <f>IFERROR(__xludf.DUMMYFUNCTION("""COMPUTED_VALUE"""),"")</f>
        <v/>
      </c>
      <c r="I691" t="str">
        <f>IFERROR(__xludf.DUMMYFUNCTION("""COMPUTED_VALUE"""),"")</f>
        <v/>
      </c>
      <c r="J691" t="str">
        <f>IFERROR(__xludf.DUMMYFUNCTION("""COMPUTED_VALUE"""),"")</f>
        <v/>
      </c>
      <c r="K691" t="str">
        <f>IFERROR(__xludf.DUMMYFUNCTION("""COMPUTED_VALUE"""),"")</f>
        <v/>
      </c>
      <c r="L691" s="61" t="str">
        <f>IFERROR(__xludf.DUMMYFUNCTION("""COMPUTED_VALUE"""),"")</f>
        <v/>
      </c>
      <c r="M691" s="61" t="str">
        <f>IFERROR(__xludf.DUMMYFUNCTION("""COMPUTED_VALUE"""),"")</f>
        <v/>
      </c>
      <c r="N691" t="str">
        <f>IFERROR(__xludf.DUMMYFUNCTION("""COMPUTED_VALUE"""),"")</f>
        <v/>
      </c>
      <c r="O691" t="str">
        <f>IFERROR(__xludf.DUMMYFUNCTION("""COMPUTED_VALUE"""),"")</f>
        <v/>
      </c>
      <c r="P691" t="str">
        <f>IFERROR(__xludf.DUMMYFUNCTION("""COMPUTED_VALUE"""),"")</f>
        <v/>
      </c>
      <c r="Q691" t="str">
        <f>IFERROR(__xludf.DUMMYFUNCTION("""COMPUTED_VALUE"""),"")</f>
        <v/>
      </c>
      <c r="R691" t="str">
        <f>IFERROR(__xludf.DUMMYFUNCTION("""COMPUTED_VALUE"""),"")</f>
        <v/>
      </c>
      <c r="S691" t="str">
        <f>IFERROR(__xludf.DUMMYFUNCTION("""COMPUTED_VALUE"""),"")</f>
        <v/>
      </c>
      <c r="T691" t="str">
        <f>IFERROR(__xludf.DUMMYFUNCTION("""COMPUTED_VALUE"""),"")</f>
        <v/>
      </c>
      <c r="U691" t="str">
        <f>IFERROR(__xludf.DUMMYFUNCTION("""COMPUTED_VALUE"""),"")</f>
        <v/>
      </c>
      <c r="V691" t="str">
        <f>IFERROR(__xludf.DUMMYFUNCTION("""COMPUTED_VALUE"""),"")</f>
        <v/>
      </c>
      <c r="W691" t="str">
        <f>IFERROR(__xludf.DUMMYFUNCTION("""COMPUTED_VALUE"""),"")</f>
        <v/>
      </c>
      <c r="X691" t="str">
        <f>IFERROR(__xludf.DUMMYFUNCTION("""COMPUTED_VALUE"""),"")</f>
        <v/>
      </c>
      <c r="Y691" t="str">
        <f>IFERROR(__xludf.DUMMYFUNCTION("""COMPUTED_VALUE"""),"")</f>
        <v/>
      </c>
      <c r="Z691" t="str">
        <f>IFERROR(__xludf.DUMMYFUNCTION("""COMPUTED_VALUE"""),"")</f>
        <v/>
      </c>
      <c r="AA691" t="str">
        <f>IFERROR(__xludf.DUMMYFUNCTION("""COMPUTED_VALUE"""),"")</f>
        <v/>
      </c>
      <c r="AB691" t="str">
        <f>IFERROR(__xludf.DUMMYFUNCTION("""COMPUTED_VALUE"""),"")</f>
        <v/>
      </c>
      <c r="AC691" t="str">
        <f>IFERROR(__xludf.DUMMYFUNCTION("""COMPUTED_VALUE"""),"")</f>
        <v/>
      </c>
      <c r="AD691" t="str">
        <f>IFERROR(__xludf.DUMMYFUNCTION("""COMPUTED_VALUE"""),"")</f>
        <v/>
      </c>
      <c r="AE691" t="str">
        <f>IFERROR(__xludf.DUMMYFUNCTION("""COMPUTED_VALUE"""),"")</f>
        <v/>
      </c>
      <c r="AF691" t="str">
        <f>IFERROR(__xludf.DUMMYFUNCTION("""COMPUTED_VALUE"""),"")</f>
        <v/>
      </c>
      <c r="AG691" t="str">
        <f>IFERROR(__xludf.DUMMYFUNCTION("""COMPUTED_VALUE"""),"")</f>
        <v/>
      </c>
    </row>
    <row r="692">
      <c r="A692" t="str">
        <f>IFERROR(__xludf.DUMMYFUNCTION("""COMPUTED_VALUE"""),"")</f>
        <v/>
      </c>
      <c r="B692" t="str">
        <f>IFERROR(__xludf.DUMMYFUNCTION("""COMPUTED_VALUE"""),"")</f>
        <v/>
      </c>
      <c r="C692" t="str">
        <f>IFERROR(__xludf.DUMMYFUNCTION("""COMPUTED_VALUE"""),"")</f>
        <v/>
      </c>
      <c r="D692" t="str">
        <f>IFERROR(__xludf.DUMMYFUNCTION("""COMPUTED_VALUE"""),"")</f>
        <v/>
      </c>
      <c r="E692" t="str">
        <f>IFERROR(__xludf.DUMMYFUNCTION("""COMPUTED_VALUE"""),"")</f>
        <v/>
      </c>
      <c r="F692" t="str">
        <f>IFERROR(__xludf.DUMMYFUNCTION("""COMPUTED_VALUE"""),"")</f>
        <v/>
      </c>
      <c r="G692" t="str">
        <f>IFERROR(__xludf.DUMMYFUNCTION("""COMPUTED_VALUE"""),"")</f>
        <v/>
      </c>
      <c r="H692" t="str">
        <f>IFERROR(__xludf.DUMMYFUNCTION("""COMPUTED_VALUE"""),"")</f>
        <v/>
      </c>
      <c r="I692" t="str">
        <f>IFERROR(__xludf.DUMMYFUNCTION("""COMPUTED_VALUE"""),"")</f>
        <v/>
      </c>
      <c r="J692" t="str">
        <f>IFERROR(__xludf.DUMMYFUNCTION("""COMPUTED_VALUE"""),"")</f>
        <v/>
      </c>
      <c r="K692" t="str">
        <f>IFERROR(__xludf.DUMMYFUNCTION("""COMPUTED_VALUE"""),"")</f>
        <v/>
      </c>
      <c r="L692" s="61" t="str">
        <f>IFERROR(__xludf.DUMMYFUNCTION("""COMPUTED_VALUE"""),"")</f>
        <v/>
      </c>
      <c r="M692" s="61" t="str">
        <f>IFERROR(__xludf.DUMMYFUNCTION("""COMPUTED_VALUE"""),"")</f>
        <v/>
      </c>
      <c r="N692" t="str">
        <f>IFERROR(__xludf.DUMMYFUNCTION("""COMPUTED_VALUE"""),"")</f>
        <v/>
      </c>
      <c r="O692" t="str">
        <f>IFERROR(__xludf.DUMMYFUNCTION("""COMPUTED_VALUE"""),"")</f>
        <v/>
      </c>
      <c r="P692" t="str">
        <f>IFERROR(__xludf.DUMMYFUNCTION("""COMPUTED_VALUE"""),"")</f>
        <v/>
      </c>
      <c r="Q692" t="str">
        <f>IFERROR(__xludf.DUMMYFUNCTION("""COMPUTED_VALUE"""),"")</f>
        <v/>
      </c>
      <c r="R692" t="str">
        <f>IFERROR(__xludf.DUMMYFUNCTION("""COMPUTED_VALUE"""),"")</f>
        <v/>
      </c>
      <c r="S692" t="str">
        <f>IFERROR(__xludf.DUMMYFUNCTION("""COMPUTED_VALUE"""),"")</f>
        <v/>
      </c>
      <c r="T692" t="str">
        <f>IFERROR(__xludf.DUMMYFUNCTION("""COMPUTED_VALUE"""),"")</f>
        <v/>
      </c>
      <c r="U692" t="str">
        <f>IFERROR(__xludf.DUMMYFUNCTION("""COMPUTED_VALUE"""),"")</f>
        <v/>
      </c>
      <c r="V692" t="str">
        <f>IFERROR(__xludf.DUMMYFUNCTION("""COMPUTED_VALUE"""),"")</f>
        <v/>
      </c>
      <c r="W692" t="str">
        <f>IFERROR(__xludf.DUMMYFUNCTION("""COMPUTED_VALUE"""),"")</f>
        <v/>
      </c>
      <c r="X692" t="str">
        <f>IFERROR(__xludf.DUMMYFUNCTION("""COMPUTED_VALUE"""),"")</f>
        <v/>
      </c>
      <c r="Y692" t="str">
        <f>IFERROR(__xludf.DUMMYFUNCTION("""COMPUTED_VALUE"""),"")</f>
        <v/>
      </c>
      <c r="Z692" t="str">
        <f>IFERROR(__xludf.DUMMYFUNCTION("""COMPUTED_VALUE"""),"")</f>
        <v/>
      </c>
      <c r="AA692" t="str">
        <f>IFERROR(__xludf.DUMMYFUNCTION("""COMPUTED_VALUE"""),"")</f>
        <v/>
      </c>
      <c r="AB692" t="str">
        <f>IFERROR(__xludf.DUMMYFUNCTION("""COMPUTED_VALUE"""),"")</f>
        <v/>
      </c>
      <c r="AC692" t="str">
        <f>IFERROR(__xludf.DUMMYFUNCTION("""COMPUTED_VALUE"""),"")</f>
        <v/>
      </c>
      <c r="AD692" t="str">
        <f>IFERROR(__xludf.DUMMYFUNCTION("""COMPUTED_VALUE"""),"")</f>
        <v/>
      </c>
      <c r="AE692" t="str">
        <f>IFERROR(__xludf.DUMMYFUNCTION("""COMPUTED_VALUE"""),"")</f>
        <v/>
      </c>
      <c r="AF692" t="str">
        <f>IFERROR(__xludf.DUMMYFUNCTION("""COMPUTED_VALUE"""),"")</f>
        <v/>
      </c>
      <c r="AG692" t="str">
        <f>IFERROR(__xludf.DUMMYFUNCTION("""COMPUTED_VALUE"""),"")</f>
        <v/>
      </c>
    </row>
    <row r="693">
      <c r="A693" t="str">
        <f>IFERROR(__xludf.DUMMYFUNCTION("""COMPUTED_VALUE"""),"")</f>
        <v/>
      </c>
      <c r="B693" t="str">
        <f>IFERROR(__xludf.DUMMYFUNCTION("""COMPUTED_VALUE"""),"")</f>
        <v/>
      </c>
      <c r="C693" t="str">
        <f>IFERROR(__xludf.DUMMYFUNCTION("""COMPUTED_VALUE"""),"")</f>
        <v/>
      </c>
      <c r="D693" t="str">
        <f>IFERROR(__xludf.DUMMYFUNCTION("""COMPUTED_VALUE"""),"")</f>
        <v/>
      </c>
      <c r="E693" t="str">
        <f>IFERROR(__xludf.DUMMYFUNCTION("""COMPUTED_VALUE"""),"")</f>
        <v/>
      </c>
      <c r="F693" t="str">
        <f>IFERROR(__xludf.DUMMYFUNCTION("""COMPUTED_VALUE"""),"")</f>
        <v/>
      </c>
      <c r="G693" t="str">
        <f>IFERROR(__xludf.DUMMYFUNCTION("""COMPUTED_VALUE"""),"")</f>
        <v/>
      </c>
      <c r="H693" t="str">
        <f>IFERROR(__xludf.DUMMYFUNCTION("""COMPUTED_VALUE"""),"")</f>
        <v/>
      </c>
      <c r="I693" t="str">
        <f>IFERROR(__xludf.DUMMYFUNCTION("""COMPUTED_VALUE"""),"")</f>
        <v/>
      </c>
      <c r="J693" t="str">
        <f>IFERROR(__xludf.DUMMYFUNCTION("""COMPUTED_VALUE"""),"")</f>
        <v/>
      </c>
      <c r="K693" t="str">
        <f>IFERROR(__xludf.DUMMYFUNCTION("""COMPUTED_VALUE"""),"")</f>
        <v/>
      </c>
      <c r="L693" s="61" t="str">
        <f>IFERROR(__xludf.DUMMYFUNCTION("""COMPUTED_VALUE"""),"")</f>
        <v/>
      </c>
      <c r="M693" s="61" t="str">
        <f>IFERROR(__xludf.DUMMYFUNCTION("""COMPUTED_VALUE"""),"")</f>
        <v/>
      </c>
      <c r="N693" t="str">
        <f>IFERROR(__xludf.DUMMYFUNCTION("""COMPUTED_VALUE"""),"")</f>
        <v/>
      </c>
      <c r="O693" t="str">
        <f>IFERROR(__xludf.DUMMYFUNCTION("""COMPUTED_VALUE"""),"")</f>
        <v/>
      </c>
      <c r="P693" t="str">
        <f>IFERROR(__xludf.DUMMYFUNCTION("""COMPUTED_VALUE"""),"")</f>
        <v/>
      </c>
      <c r="Q693" t="str">
        <f>IFERROR(__xludf.DUMMYFUNCTION("""COMPUTED_VALUE"""),"")</f>
        <v/>
      </c>
      <c r="R693" t="str">
        <f>IFERROR(__xludf.DUMMYFUNCTION("""COMPUTED_VALUE"""),"")</f>
        <v/>
      </c>
      <c r="S693" t="str">
        <f>IFERROR(__xludf.DUMMYFUNCTION("""COMPUTED_VALUE"""),"")</f>
        <v/>
      </c>
      <c r="T693" t="str">
        <f>IFERROR(__xludf.DUMMYFUNCTION("""COMPUTED_VALUE"""),"")</f>
        <v/>
      </c>
      <c r="U693" t="str">
        <f>IFERROR(__xludf.DUMMYFUNCTION("""COMPUTED_VALUE"""),"")</f>
        <v/>
      </c>
      <c r="V693" t="str">
        <f>IFERROR(__xludf.DUMMYFUNCTION("""COMPUTED_VALUE"""),"")</f>
        <v/>
      </c>
      <c r="W693" t="str">
        <f>IFERROR(__xludf.DUMMYFUNCTION("""COMPUTED_VALUE"""),"")</f>
        <v/>
      </c>
      <c r="X693" t="str">
        <f>IFERROR(__xludf.DUMMYFUNCTION("""COMPUTED_VALUE"""),"")</f>
        <v/>
      </c>
      <c r="Y693" t="str">
        <f>IFERROR(__xludf.DUMMYFUNCTION("""COMPUTED_VALUE"""),"")</f>
        <v/>
      </c>
      <c r="Z693" t="str">
        <f>IFERROR(__xludf.DUMMYFUNCTION("""COMPUTED_VALUE"""),"")</f>
        <v/>
      </c>
      <c r="AA693" t="str">
        <f>IFERROR(__xludf.DUMMYFUNCTION("""COMPUTED_VALUE"""),"")</f>
        <v/>
      </c>
      <c r="AB693" t="str">
        <f>IFERROR(__xludf.DUMMYFUNCTION("""COMPUTED_VALUE"""),"")</f>
        <v/>
      </c>
      <c r="AC693" t="str">
        <f>IFERROR(__xludf.DUMMYFUNCTION("""COMPUTED_VALUE"""),"")</f>
        <v/>
      </c>
      <c r="AD693" t="str">
        <f>IFERROR(__xludf.DUMMYFUNCTION("""COMPUTED_VALUE"""),"")</f>
        <v/>
      </c>
      <c r="AE693" t="str">
        <f>IFERROR(__xludf.DUMMYFUNCTION("""COMPUTED_VALUE"""),"")</f>
        <v/>
      </c>
      <c r="AF693" t="str">
        <f>IFERROR(__xludf.DUMMYFUNCTION("""COMPUTED_VALUE"""),"")</f>
        <v/>
      </c>
      <c r="AG693" t="str">
        <f>IFERROR(__xludf.DUMMYFUNCTION("""COMPUTED_VALUE"""),"")</f>
        <v/>
      </c>
    </row>
    <row r="694">
      <c r="A694" t="str">
        <f>IFERROR(__xludf.DUMMYFUNCTION("""COMPUTED_VALUE"""),"")</f>
        <v/>
      </c>
      <c r="B694" t="str">
        <f>IFERROR(__xludf.DUMMYFUNCTION("""COMPUTED_VALUE"""),"")</f>
        <v/>
      </c>
      <c r="C694" t="str">
        <f>IFERROR(__xludf.DUMMYFUNCTION("""COMPUTED_VALUE"""),"")</f>
        <v/>
      </c>
      <c r="D694" t="str">
        <f>IFERROR(__xludf.DUMMYFUNCTION("""COMPUTED_VALUE"""),"")</f>
        <v/>
      </c>
      <c r="E694" t="str">
        <f>IFERROR(__xludf.DUMMYFUNCTION("""COMPUTED_VALUE"""),"")</f>
        <v/>
      </c>
      <c r="F694" t="str">
        <f>IFERROR(__xludf.DUMMYFUNCTION("""COMPUTED_VALUE"""),"")</f>
        <v/>
      </c>
      <c r="G694" t="str">
        <f>IFERROR(__xludf.DUMMYFUNCTION("""COMPUTED_VALUE"""),"")</f>
        <v/>
      </c>
      <c r="H694" t="str">
        <f>IFERROR(__xludf.DUMMYFUNCTION("""COMPUTED_VALUE"""),"")</f>
        <v/>
      </c>
      <c r="I694" t="str">
        <f>IFERROR(__xludf.DUMMYFUNCTION("""COMPUTED_VALUE"""),"")</f>
        <v/>
      </c>
      <c r="J694" t="str">
        <f>IFERROR(__xludf.DUMMYFUNCTION("""COMPUTED_VALUE"""),"")</f>
        <v/>
      </c>
      <c r="K694" t="str">
        <f>IFERROR(__xludf.DUMMYFUNCTION("""COMPUTED_VALUE"""),"")</f>
        <v/>
      </c>
      <c r="L694" s="61" t="str">
        <f>IFERROR(__xludf.DUMMYFUNCTION("""COMPUTED_VALUE"""),"")</f>
        <v/>
      </c>
      <c r="M694" s="61" t="str">
        <f>IFERROR(__xludf.DUMMYFUNCTION("""COMPUTED_VALUE"""),"")</f>
        <v/>
      </c>
      <c r="N694" t="str">
        <f>IFERROR(__xludf.DUMMYFUNCTION("""COMPUTED_VALUE"""),"")</f>
        <v/>
      </c>
      <c r="O694" t="str">
        <f>IFERROR(__xludf.DUMMYFUNCTION("""COMPUTED_VALUE"""),"")</f>
        <v/>
      </c>
      <c r="P694" t="str">
        <f>IFERROR(__xludf.DUMMYFUNCTION("""COMPUTED_VALUE"""),"")</f>
        <v/>
      </c>
      <c r="Q694" t="str">
        <f>IFERROR(__xludf.DUMMYFUNCTION("""COMPUTED_VALUE"""),"")</f>
        <v/>
      </c>
      <c r="R694" t="str">
        <f>IFERROR(__xludf.DUMMYFUNCTION("""COMPUTED_VALUE"""),"")</f>
        <v/>
      </c>
      <c r="S694" t="str">
        <f>IFERROR(__xludf.DUMMYFUNCTION("""COMPUTED_VALUE"""),"")</f>
        <v/>
      </c>
      <c r="T694" t="str">
        <f>IFERROR(__xludf.DUMMYFUNCTION("""COMPUTED_VALUE"""),"")</f>
        <v/>
      </c>
      <c r="U694" t="str">
        <f>IFERROR(__xludf.DUMMYFUNCTION("""COMPUTED_VALUE"""),"")</f>
        <v/>
      </c>
      <c r="V694" t="str">
        <f>IFERROR(__xludf.DUMMYFUNCTION("""COMPUTED_VALUE"""),"")</f>
        <v/>
      </c>
      <c r="W694" t="str">
        <f>IFERROR(__xludf.DUMMYFUNCTION("""COMPUTED_VALUE"""),"")</f>
        <v/>
      </c>
      <c r="X694" t="str">
        <f>IFERROR(__xludf.DUMMYFUNCTION("""COMPUTED_VALUE"""),"")</f>
        <v/>
      </c>
      <c r="Y694" t="str">
        <f>IFERROR(__xludf.DUMMYFUNCTION("""COMPUTED_VALUE"""),"")</f>
        <v/>
      </c>
      <c r="Z694" t="str">
        <f>IFERROR(__xludf.DUMMYFUNCTION("""COMPUTED_VALUE"""),"")</f>
        <v/>
      </c>
      <c r="AA694" t="str">
        <f>IFERROR(__xludf.DUMMYFUNCTION("""COMPUTED_VALUE"""),"")</f>
        <v/>
      </c>
      <c r="AB694" t="str">
        <f>IFERROR(__xludf.DUMMYFUNCTION("""COMPUTED_VALUE"""),"")</f>
        <v/>
      </c>
      <c r="AC694" t="str">
        <f>IFERROR(__xludf.DUMMYFUNCTION("""COMPUTED_VALUE"""),"")</f>
        <v/>
      </c>
      <c r="AD694" t="str">
        <f>IFERROR(__xludf.DUMMYFUNCTION("""COMPUTED_VALUE"""),"")</f>
        <v/>
      </c>
      <c r="AE694" t="str">
        <f>IFERROR(__xludf.DUMMYFUNCTION("""COMPUTED_VALUE"""),"")</f>
        <v/>
      </c>
      <c r="AF694" t="str">
        <f>IFERROR(__xludf.DUMMYFUNCTION("""COMPUTED_VALUE"""),"")</f>
        <v/>
      </c>
      <c r="AG694" t="str">
        <f>IFERROR(__xludf.DUMMYFUNCTION("""COMPUTED_VALUE"""),"")</f>
        <v/>
      </c>
    </row>
    <row r="695">
      <c r="A695" t="str">
        <f>IFERROR(__xludf.DUMMYFUNCTION("""COMPUTED_VALUE"""),"")</f>
        <v/>
      </c>
      <c r="B695" t="str">
        <f>IFERROR(__xludf.DUMMYFUNCTION("""COMPUTED_VALUE"""),"")</f>
        <v/>
      </c>
      <c r="C695" t="str">
        <f>IFERROR(__xludf.DUMMYFUNCTION("""COMPUTED_VALUE"""),"")</f>
        <v/>
      </c>
      <c r="D695" t="str">
        <f>IFERROR(__xludf.DUMMYFUNCTION("""COMPUTED_VALUE"""),"")</f>
        <v/>
      </c>
      <c r="E695" t="str">
        <f>IFERROR(__xludf.DUMMYFUNCTION("""COMPUTED_VALUE"""),"")</f>
        <v/>
      </c>
      <c r="F695" t="str">
        <f>IFERROR(__xludf.DUMMYFUNCTION("""COMPUTED_VALUE"""),"")</f>
        <v/>
      </c>
      <c r="G695" t="str">
        <f>IFERROR(__xludf.DUMMYFUNCTION("""COMPUTED_VALUE"""),"")</f>
        <v/>
      </c>
      <c r="H695" t="str">
        <f>IFERROR(__xludf.DUMMYFUNCTION("""COMPUTED_VALUE"""),"")</f>
        <v/>
      </c>
      <c r="I695" t="str">
        <f>IFERROR(__xludf.DUMMYFUNCTION("""COMPUTED_VALUE"""),"")</f>
        <v/>
      </c>
      <c r="J695" t="str">
        <f>IFERROR(__xludf.DUMMYFUNCTION("""COMPUTED_VALUE"""),"")</f>
        <v/>
      </c>
      <c r="K695" t="str">
        <f>IFERROR(__xludf.DUMMYFUNCTION("""COMPUTED_VALUE"""),"")</f>
        <v/>
      </c>
      <c r="L695" s="61" t="str">
        <f>IFERROR(__xludf.DUMMYFUNCTION("""COMPUTED_VALUE"""),"")</f>
        <v/>
      </c>
      <c r="M695" s="61" t="str">
        <f>IFERROR(__xludf.DUMMYFUNCTION("""COMPUTED_VALUE"""),"")</f>
        <v/>
      </c>
      <c r="N695" t="str">
        <f>IFERROR(__xludf.DUMMYFUNCTION("""COMPUTED_VALUE"""),"")</f>
        <v/>
      </c>
      <c r="O695" t="str">
        <f>IFERROR(__xludf.DUMMYFUNCTION("""COMPUTED_VALUE"""),"")</f>
        <v/>
      </c>
      <c r="P695" t="str">
        <f>IFERROR(__xludf.DUMMYFUNCTION("""COMPUTED_VALUE"""),"")</f>
        <v/>
      </c>
      <c r="Q695" t="str">
        <f>IFERROR(__xludf.DUMMYFUNCTION("""COMPUTED_VALUE"""),"")</f>
        <v/>
      </c>
      <c r="R695" t="str">
        <f>IFERROR(__xludf.DUMMYFUNCTION("""COMPUTED_VALUE"""),"")</f>
        <v/>
      </c>
      <c r="S695" t="str">
        <f>IFERROR(__xludf.DUMMYFUNCTION("""COMPUTED_VALUE"""),"")</f>
        <v/>
      </c>
      <c r="T695" t="str">
        <f>IFERROR(__xludf.DUMMYFUNCTION("""COMPUTED_VALUE"""),"")</f>
        <v/>
      </c>
      <c r="U695" t="str">
        <f>IFERROR(__xludf.DUMMYFUNCTION("""COMPUTED_VALUE"""),"")</f>
        <v/>
      </c>
      <c r="V695" t="str">
        <f>IFERROR(__xludf.DUMMYFUNCTION("""COMPUTED_VALUE"""),"")</f>
        <v/>
      </c>
      <c r="W695" t="str">
        <f>IFERROR(__xludf.DUMMYFUNCTION("""COMPUTED_VALUE"""),"")</f>
        <v/>
      </c>
      <c r="X695" t="str">
        <f>IFERROR(__xludf.DUMMYFUNCTION("""COMPUTED_VALUE"""),"")</f>
        <v/>
      </c>
      <c r="Y695" t="str">
        <f>IFERROR(__xludf.DUMMYFUNCTION("""COMPUTED_VALUE"""),"")</f>
        <v/>
      </c>
      <c r="Z695" t="str">
        <f>IFERROR(__xludf.DUMMYFUNCTION("""COMPUTED_VALUE"""),"")</f>
        <v/>
      </c>
      <c r="AA695" t="str">
        <f>IFERROR(__xludf.DUMMYFUNCTION("""COMPUTED_VALUE"""),"")</f>
        <v/>
      </c>
      <c r="AB695" t="str">
        <f>IFERROR(__xludf.DUMMYFUNCTION("""COMPUTED_VALUE"""),"")</f>
        <v/>
      </c>
      <c r="AC695" t="str">
        <f>IFERROR(__xludf.DUMMYFUNCTION("""COMPUTED_VALUE"""),"")</f>
        <v/>
      </c>
      <c r="AD695" t="str">
        <f>IFERROR(__xludf.DUMMYFUNCTION("""COMPUTED_VALUE"""),"")</f>
        <v/>
      </c>
      <c r="AE695" t="str">
        <f>IFERROR(__xludf.DUMMYFUNCTION("""COMPUTED_VALUE"""),"")</f>
        <v/>
      </c>
      <c r="AF695" t="str">
        <f>IFERROR(__xludf.DUMMYFUNCTION("""COMPUTED_VALUE"""),"")</f>
        <v/>
      </c>
      <c r="AG695" t="str">
        <f>IFERROR(__xludf.DUMMYFUNCTION("""COMPUTED_VALUE"""),"")</f>
        <v/>
      </c>
    </row>
    <row r="696">
      <c r="A696" t="str">
        <f>IFERROR(__xludf.DUMMYFUNCTION("""COMPUTED_VALUE"""),"")</f>
        <v/>
      </c>
      <c r="B696" t="str">
        <f>IFERROR(__xludf.DUMMYFUNCTION("""COMPUTED_VALUE"""),"")</f>
        <v/>
      </c>
      <c r="C696" t="str">
        <f>IFERROR(__xludf.DUMMYFUNCTION("""COMPUTED_VALUE"""),"")</f>
        <v/>
      </c>
      <c r="D696" t="str">
        <f>IFERROR(__xludf.DUMMYFUNCTION("""COMPUTED_VALUE"""),"")</f>
        <v/>
      </c>
      <c r="E696" t="str">
        <f>IFERROR(__xludf.DUMMYFUNCTION("""COMPUTED_VALUE"""),"")</f>
        <v/>
      </c>
      <c r="F696" t="str">
        <f>IFERROR(__xludf.DUMMYFUNCTION("""COMPUTED_VALUE"""),"")</f>
        <v/>
      </c>
      <c r="G696" t="str">
        <f>IFERROR(__xludf.DUMMYFUNCTION("""COMPUTED_VALUE"""),"")</f>
        <v/>
      </c>
      <c r="H696" t="str">
        <f>IFERROR(__xludf.DUMMYFUNCTION("""COMPUTED_VALUE"""),"")</f>
        <v/>
      </c>
      <c r="I696" t="str">
        <f>IFERROR(__xludf.DUMMYFUNCTION("""COMPUTED_VALUE"""),"")</f>
        <v/>
      </c>
      <c r="J696" t="str">
        <f>IFERROR(__xludf.DUMMYFUNCTION("""COMPUTED_VALUE"""),"")</f>
        <v/>
      </c>
      <c r="K696" t="str">
        <f>IFERROR(__xludf.DUMMYFUNCTION("""COMPUTED_VALUE"""),"")</f>
        <v/>
      </c>
      <c r="L696" s="61" t="str">
        <f>IFERROR(__xludf.DUMMYFUNCTION("""COMPUTED_VALUE"""),"")</f>
        <v/>
      </c>
      <c r="M696" s="61" t="str">
        <f>IFERROR(__xludf.DUMMYFUNCTION("""COMPUTED_VALUE"""),"")</f>
        <v/>
      </c>
      <c r="N696" t="str">
        <f>IFERROR(__xludf.DUMMYFUNCTION("""COMPUTED_VALUE"""),"")</f>
        <v/>
      </c>
      <c r="O696" t="str">
        <f>IFERROR(__xludf.DUMMYFUNCTION("""COMPUTED_VALUE"""),"")</f>
        <v/>
      </c>
      <c r="P696" t="str">
        <f>IFERROR(__xludf.DUMMYFUNCTION("""COMPUTED_VALUE"""),"")</f>
        <v/>
      </c>
      <c r="Q696" t="str">
        <f>IFERROR(__xludf.DUMMYFUNCTION("""COMPUTED_VALUE"""),"")</f>
        <v/>
      </c>
      <c r="R696" t="str">
        <f>IFERROR(__xludf.DUMMYFUNCTION("""COMPUTED_VALUE"""),"")</f>
        <v/>
      </c>
      <c r="S696" t="str">
        <f>IFERROR(__xludf.DUMMYFUNCTION("""COMPUTED_VALUE"""),"")</f>
        <v/>
      </c>
      <c r="T696" t="str">
        <f>IFERROR(__xludf.DUMMYFUNCTION("""COMPUTED_VALUE"""),"")</f>
        <v/>
      </c>
      <c r="U696" t="str">
        <f>IFERROR(__xludf.DUMMYFUNCTION("""COMPUTED_VALUE"""),"")</f>
        <v/>
      </c>
      <c r="V696" t="str">
        <f>IFERROR(__xludf.DUMMYFUNCTION("""COMPUTED_VALUE"""),"")</f>
        <v/>
      </c>
      <c r="W696" t="str">
        <f>IFERROR(__xludf.DUMMYFUNCTION("""COMPUTED_VALUE"""),"")</f>
        <v/>
      </c>
      <c r="X696" t="str">
        <f>IFERROR(__xludf.DUMMYFUNCTION("""COMPUTED_VALUE"""),"")</f>
        <v/>
      </c>
      <c r="Y696" t="str">
        <f>IFERROR(__xludf.DUMMYFUNCTION("""COMPUTED_VALUE"""),"")</f>
        <v/>
      </c>
      <c r="Z696" t="str">
        <f>IFERROR(__xludf.DUMMYFUNCTION("""COMPUTED_VALUE"""),"")</f>
        <v/>
      </c>
      <c r="AA696" t="str">
        <f>IFERROR(__xludf.DUMMYFUNCTION("""COMPUTED_VALUE"""),"")</f>
        <v/>
      </c>
      <c r="AB696" t="str">
        <f>IFERROR(__xludf.DUMMYFUNCTION("""COMPUTED_VALUE"""),"")</f>
        <v/>
      </c>
      <c r="AC696" t="str">
        <f>IFERROR(__xludf.DUMMYFUNCTION("""COMPUTED_VALUE"""),"")</f>
        <v/>
      </c>
      <c r="AD696" t="str">
        <f>IFERROR(__xludf.DUMMYFUNCTION("""COMPUTED_VALUE"""),"")</f>
        <v/>
      </c>
      <c r="AE696" t="str">
        <f>IFERROR(__xludf.DUMMYFUNCTION("""COMPUTED_VALUE"""),"")</f>
        <v/>
      </c>
      <c r="AF696" t="str">
        <f>IFERROR(__xludf.DUMMYFUNCTION("""COMPUTED_VALUE"""),"")</f>
        <v/>
      </c>
      <c r="AG696" t="str">
        <f>IFERROR(__xludf.DUMMYFUNCTION("""COMPUTED_VALUE"""),"")</f>
        <v/>
      </c>
    </row>
    <row r="697">
      <c r="A697" t="str">
        <f>IFERROR(__xludf.DUMMYFUNCTION("""COMPUTED_VALUE"""),"")</f>
        <v/>
      </c>
      <c r="B697" t="str">
        <f>IFERROR(__xludf.DUMMYFUNCTION("""COMPUTED_VALUE"""),"")</f>
        <v/>
      </c>
      <c r="C697" t="str">
        <f>IFERROR(__xludf.DUMMYFUNCTION("""COMPUTED_VALUE"""),"")</f>
        <v/>
      </c>
      <c r="D697" t="str">
        <f>IFERROR(__xludf.DUMMYFUNCTION("""COMPUTED_VALUE"""),"")</f>
        <v/>
      </c>
      <c r="E697" t="str">
        <f>IFERROR(__xludf.DUMMYFUNCTION("""COMPUTED_VALUE"""),"")</f>
        <v/>
      </c>
      <c r="F697" t="str">
        <f>IFERROR(__xludf.DUMMYFUNCTION("""COMPUTED_VALUE"""),"")</f>
        <v/>
      </c>
      <c r="G697" t="str">
        <f>IFERROR(__xludf.DUMMYFUNCTION("""COMPUTED_VALUE"""),"")</f>
        <v/>
      </c>
      <c r="H697" t="str">
        <f>IFERROR(__xludf.DUMMYFUNCTION("""COMPUTED_VALUE"""),"")</f>
        <v/>
      </c>
      <c r="I697" t="str">
        <f>IFERROR(__xludf.DUMMYFUNCTION("""COMPUTED_VALUE"""),"")</f>
        <v/>
      </c>
      <c r="J697" t="str">
        <f>IFERROR(__xludf.DUMMYFUNCTION("""COMPUTED_VALUE"""),"")</f>
        <v/>
      </c>
      <c r="K697" t="str">
        <f>IFERROR(__xludf.DUMMYFUNCTION("""COMPUTED_VALUE"""),"")</f>
        <v/>
      </c>
      <c r="L697" s="61" t="str">
        <f>IFERROR(__xludf.DUMMYFUNCTION("""COMPUTED_VALUE"""),"")</f>
        <v/>
      </c>
      <c r="M697" s="61" t="str">
        <f>IFERROR(__xludf.DUMMYFUNCTION("""COMPUTED_VALUE"""),"")</f>
        <v/>
      </c>
      <c r="N697" t="str">
        <f>IFERROR(__xludf.DUMMYFUNCTION("""COMPUTED_VALUE"""),"")</f>
        <v/>
      </c>
      <c r="O697" t="str">
        <f>IFERROR(__xludf.DUMMYFUNCTION("""COMPUTED_VALUE"""),"")</f>
        <v/>
      </c>
      <c r="P697" t="str">
        <f>IFERROR(__xludf.DUMMYFUNCTION("""COMPUTED_VALUE"""),"")</f>
        <v/>
      </c>
      <c r="Q697" t="str">
        <f>IFERROR(__xludf.DUMMYFUNCTION("""COMPUTED_VALUE"""),"")</f>
        <v/>
      </c>
      <c r="R697" t="str">
        <f>IFERROR(__xludf.DUMMYFUNCTION("""COMPUTED_VALUE"""),"")</f>
        <v/>
      </c>
      <c r="S697" t="str">
        <f>IFERROR(__xludf.DUMMYFUNCTION("""COMPUTED_VALUE"""),"")</f>
        <v/>
      </c>
      <c r="T697" t="str">
        <f>IFERROR(__xludf.DUMMYFUNCTION("""COMPUTED_VALUE"""),"")</f>
        <v/>
      </c>
      <c r="U697" t="str">
        <f>IFERROR(__xludf.DUMMYFUNCTION("""COMPUTED_VALUE"""),"")</f>
        <v/>
      </c>
      <c r="V697" t="str">
        <f>IFERROR(__xludf.DUMMYFUNCTION("""COMPUTED_VALUE"""),"")</f>
        <v/>
      </c>
      <c r="W697" t="str">
        <f>IFERROR(__xludf.DUMMYFUNCTION("""COMPUTED_VALUE"""),"")</f>
        <v/>
      </c>
      <c r="X697" t="str">
        <f>IFERROR(__xludf.DUMMYFUNCTION("""COMPUTED_VALUE"""),"")</f>
        <v/>
      </c>
      <c r="Y697" t="str">
        <f>IFERROR(__xludf.DUMMYFUNCTION("""COMPUTED_VALUE"""),"")</f>
        <v/>
      </c>
      <c r="Z697" t="str">
        <f>IFERROR(__xludf.DUMMYFUNCTION("""COMPUTED_VALUE"""),"")</f>
        <v/>
      </c>
      <c r="AA697" t="str">
        <f>IFERROR(__xludf.DUMMYFUNCTION("""COMPUTED_VALUE"""),"")</f>
        <v/>
      </c>
      <c r="AB697" t="str">
        <f>IFERROR(__xludf.DUMMYFUNCTION("""COMPUTED_VALUE"""),"")</f>
        <v/>
      </c>
      <c r="AC697" t="str">
        <f>IFERROR(__xludf.DUMMYFUNCTION("""COMPUTED_VALUE"""),"")</f>
        <v/>
      </c>
      <c r="AD697" t="str">
        <f>IFERROR(__xludf.DUMMYFUNCTION("""COMPUTED_VALUE"""),"")</f>
        <v/>
      </c>
      <c r="AE697" t="str">
        <f>IFERROR(__xludf.DUMMYFUNCTION("""COMPUTED_VALUE"""),"")</f>
        <v/>
      </c>
      <c r="AF697" t="str">
        <f>IFERROR(__xludf.DUMMYFUNCTION("""COMPUTED_VALUE"""),"")</f>
        <v/>
      </c>
      <c r="AG697" t="str">
        <f>IFERROR(__xludf.DUMMYFUNCTION("""COMPUTED_VALUE"""),"")</f>
        <v/>
      </c>
    </row>
    <row r="698">
      <c r="A698" t="str">
        <f>IFERROR(__xludf.DUMMYFUNCTION("""COMPUTED_VALUE"""),"")</f>
        <v/>
      </c>
      <c r="B698" t="str">
        <f>IFERROR(__xludf.DUMMYFUNCTION("""COMPUTED_VALUE"""),"")</f>
        <v/>
      </c>
      <c r="C698" t="str">
        <f>IFERROR(__xludf.DUMMYFUNCTION("""COMPUTED_VALUE"""),"")</f>
        <v/>
      </c>
      <c r="D698" t="str">
        <f>IFERROR(__xludf.DUMMYFUNCTION("""COMPUTED_VALUE"""),"")</f>
        <v/>
      </c>
      <c r="E698" t="str">
        <f>IFERROR(__xludf.DUMMYFUNCTION("""COMPUTED_VALUE"""),"")</f>
        <v/>
      </c>
      <c r="F698" t="str">
        <f>IFERROR(__xludf.DUMMYFUNCTION("""COMPUTED_VALUE"""),"")</f>
        <v/>
      </c>
      <c r="G698" t="str">
        <f>IFERROR(__xludf.DUMMYFUNCTION("""COMPUTED_VALUE"""),"")</f>
        <v/>
      </c>
      <c r="H698" t="str">
        <f>IFERROR(__xludf.DUMMYFUNCTION("""COMPUTED_VALUE"""),"")</f>
        <v/>
      </c>
      <c r="I698" t="str">
        <f>IFERROR(__xludf.DUMMYFUNCTION("""COMPUTED_VALUE"""),"")</f>
        <v/>
      </c>
      <c r="J698" t="str">
        <f>IFERROR(__xludf.DUMMYFUNCTION("""COMPUTED_VALUE"""),"")</f>
        <v/>
      </c>
      <c r="K698" t="str">
        <f>IFERROR(__xludf.DUMMYFUNCTION("""COMPUTED_VALUE"""),"")</f>
        <v/>
      </c>
      <c r="L698" s="61" t="str">
        <f>IFERROR(__xludf.DUMMYFUNCTION("""COMPUTED_VALUE"""),"")</f>
        <v/>
      </c>
      <c r="M698" s="61" t="str">
        <f>IFERROR(__xludf.DUMMYFUNCTION("""COMPUTED_VALUE"""),"")</f>
        <v/>
      </c>
      <c r="N698" t="str">
        <f>IFERROR(__xludf.DUMMYFUNCTION("""COMPUTED_VALUE"""),"")</f>
        <v/>
      </c>
      <c r="O698" t="str">
        <f>IFERROR(__xludf.DUMMYFUNCTION("""COMPUTED_VALUE"""),"")</f>
        <v/>
      </c>
      <c r="P698" t="str">
        <f>IFERROR(__xludf.DUMMYFUNCTION("""COMPUTED_VALUE"""),"")</f>
        <v/>
      </c>
      <c r="Q698" t="str">
        <f>IFERROR(__xludf.DUMMYFUNCTION("""COMPUTED_VALUE"""),"")</f>
        <v/>
      </c>
      <c r="R698" t="str">
        <f>IFERROR(__xludf.DUMMYFUNCTION("""COMPUTED_VALUE"""),"")</f>
        <v/>
      </c>
      <c r="S698" t="str">
        <f>IFERROR(__xludf.DUMMYFUNCTION("""COMPUTED_VALUE"""),"")</f>
        <v/>
      </c>
      <c r="T698" t="str">
        <f>IFERROR(__xludf.DUMMYFUNCTION("""COMPUTED_VALUE"""),"")</f>
        <v/>
      </c>
      <c r="U698" t="str">
        <f>IFERROR(__xludf.DUMMYFUNCTION("""COMPUTED_VALUE"""),"")</f>
        <v/>
      </c>
      <c r="V698" t="str">
        <f>IFERROR(__xludf.DUMMYFUNCTION("""COMPUTED_VALUE"""),"")</f>
        <v/>
      </c>
      <c r="W698" t="str">
        <f>IFERROR(__xludf.DUMMYFUNCTION("""COMPUTED_VALUE"""),"")</f>
        <v/>
      </c>
      <c r="X698" t="str">
        <f>IFERROR(__xludf.DUMMYFUNCTION("""COMPUTED_VALUE"""),"")</f>
        <v/>
      </c>
      <c r="Y698" t="str">
        <f>IFERROR(__xludf.DUMMYFUNCTION("""COMPUTED_VALUE"""),"")</f>
        <v/>
      </c>
      <c r="Z698" t="str">
        <f>IFERROR(__xludf.DUMMYFUNCTION("""COMPUTED_VALUE"""),"")</f>
        <v/>
      </c>
      <c r="AA698" t="str">
        <f>IFERROR(__xludf.DUMMYFUNCTION("""COMPUTED_VALUE"""),"")</f>
        <v/>
      </c>
      <c r="AB698" t="str">
        <f>IFERROR(__xludf.DUMMYFUNCTION("""COMPUTED_VALUE"""),"")</f>
        <v/>
      </c>
      <c r="AC698" t="str">
        <f>IFERROR(__xludf.DUMMYFUNCTION("""COMPUTED_VALUE"""),"")</f>
        <v/>
      </c>
      <c r="AD698" t="str">
        <f>IFERROR(__xludf.DUMMYFUNCTION("""COMPUTED_VALUE"""),"")</f>
        <v/>
      </c>
      <c r="AE698" t="str">
        <f>IFERROR(__xludf.DUMMYFUNCTION("""COMPUTED_VALUE"""),"")</f>
        <v/>
      </c>
      <c r="AF698" t="str">
        <f>IFERROR(__xludf.DUMMYFUNCTION("""COMPUTED_VALUE"""),"")</f>
        <v/>
      </c>
      <c r="AG698" t="str">
        <f>IFERROR(__xludf.DUMMYFUNCTION("""COMPUTED_VALUE"""),"")</f>
        <v/>
      </c>
    </row>
    <row r="699">
      <c r="A699" t="str">
        <f>IFERROR(__xludf.DUMMYFUNCTION("""COMPUTED_VALUE"""),"")</f>
        <v/>
      </c>
      <c r="B699" t="str">
        <f>IFERROR(__xludf.DUMMYFUNCTION("""COMPUTED_VALUE"""),"")</f>
        <v/>
      </c>
      <c r="C699" t="str">
        <f>IFERROR(__xludf.DUMMYFUNCTION("""COMPUTED_VALUE"""),"")</f>
        <v/>
      </c>
      <c r="D699" t="str">
        <f>IFERROR(__xludf.DUMMYFUNCTION("""COMPUTED_VALUE"""),"")</f>
        <v/>
      </c>
      <c r="E699" t="str">
        <f>IFERROR(__xludf.DUMMYFUNCTION("""COMPUTED_VALUE"""),"")</f>
        <v/>
      </c>
      <c r="F699" t="str">
        <f>IFERROR(__xludf.DUMMYFUNCTION("""COMPUTED_VALUE"""),"")</f>
        <v/>
      </c>
      <c r="G699" t="str">
        <f>IFERROR(__xludf.DUMMYFUNCTION("""COMPUTED_VALUE"""),"")</f>
        <v/>
      </c>
      <c r="H699" t="str">
        <f>IFERROR(__xludf.DUMMYFUNCTION("""COMPUTED_VALUE"""),"")</f>
        <v/>
      </c>
      <c r="I699" t="str">
        <f>IFERROR(__xludf.DUMMYFUNCTION("""COMPUTED_VALUE"""),"")</f>
        <v/>
      </c>
      <c r="J699" t="str">
        <f>IFERROR(__xludf.DUMMYFUNCTION("""COMPUTED_VALUE"""),"")</f>
        <v/>
      </c>
      <c r="K699" t="str">
        <f>IFERROR(__xludf.DUMMYFUNCTION("""COMPUTED_VALUE"""),"")</f>
        <v/>
      </c>
      <c r="L699" s="61" t="str">
        <f>IFERROR(__xludf.DUMMYFUNCTION("""COMPUTED_VALUE"""),"")</f>
        <v/>
      </c>
      <c r="M699" s="61" t="str">
        <f>IFERROR(__xludf.DUMMYFUNCTION("""COMPUTED_VALUE"""),"")</f>
        <v/>
      </c>
      <c r="N699" t="str">
        <f>IFERROR(__xludf.DUMMYFUNCTION("""COMPUTED_VALUE"""),"")</f>
        <v/>
      </c>
      <c r="O699" t="str">
        <f>IFERROR(__xludf.DUMMYFUNCTION("""COMPUTED_VALUE"""),"")</f>
        <v/>
      </c>
      <c r="P699" t="str">
        <f>IFERROR(__xludf.DUMMYFUNCTION("""COMPUTED_VALUE"""),"")</f>
        <v/>
      </c>
      <c r="Q699" t="str">
        <f>IFERROR(__xludf.DUMMYFUNCTION("""COMPUTED_VALUE"""),"")</f>
        <v/>
      </c>
      <c r="R699" t="str">
        <f>IFERROR(__xludf.DUMMYFUNCTION("""COMPUTED_VALUE"""),"")</f>
        <v/>
      </c>
      <c r="S699" t="str">
        <f>IFERROR(__xludf.DUMMYFUNCTION("""COMPUTED_VALUE"""),"")</f>
        <v/>
      </c>
      <c r="T699" t="str">
        <f>IFERROR(__xludf.DUMMYFUNCTION("""COMPUTED_VALUE"""),"")</f>
        <v/>
      </c>
      <c r="U699" t="str">
        <f>IFERROR(__xludf.DUMMYFUNCTION("""COMPUTED_VALUE"""),"")</f>
        <v/>
      </c>
      <c r="V699" t="str">
        <f>IFERROR(__xludf.DUMMYFUNCTION("""COMPUTED_VALUE"""),"")</f>
        <v/>
      </c>
      <c r="W699" t="str">
        <f>IFERROR(__xludf.DUMMYFUNCTION("""COMPUTED_VALUE"""),"")</f>
        <v/>
      </c>
      <c r="X699" t="str">
        <f>IFERROR(__xludf.DUMMYFUNCTION("""COMPUTED_VALUE"""),"")</f>
        <v/>
      </c>
      <c r="Y699" t="str">
        <f>IFERROR(__xludf.DUMMYFUNCTION("""COMPUTED_VALUE"""),"")</f>
        <v/>
      </c>
      <c r="Z699" t="str">
        <f>IFERROR(__xludf.DUMMYFUNCTION("""COMPUTED_VALUE"""),"")</f>
        <v/>
      </c>
      <c r="AA699" t="str">
        <f>IFERROR(__xludf.DUMMYFUNCTION("""COMPUTED_VALUE"""),"")</f>
        <v/>
      </c>
      <c r="AB699" t="str">
        <f>IFERROR(__xludf.DUMMYFUNCTION("""COMPUTED_VALUE"""),"")</f>
        <v/>
      </c>
      <c r="AC699" t="str">
        <f>IFERROR(__xludf.DUMMYFUNCTION("""COMPUTED_VALUE"""),"")</f>
        <v/>
      </c>
      <c r="AD699" t="str">
        <f>IFERROR(__xludf.DUMMYFUNCTION("""COMPUTED_VALUE"""),"")</f>
        <v/>
      </c>
      <c r="AE699" t="str">
        <f>IFERROR(__xludf.DUMMYFUNCTION("""COMPUTED_VALUE"""),"")</f>
        <v/>
      </c>
      <c r="AF699" t="str">
        <f>IFERROR(__xludf.DUMMYFUNCTION("""COMPUTED_VALUE"""),"")</f>
        <v/>
      </c>
      <c r="AG699" t="str">
        <f>IFERROR(__xludf.DUMMYFUNCTION("""COMPUTED_VALUE"""),"")</f>
        <v/>
      </c>
    </row>
    <row r="700">
      <c r="A700" t="str">
        <f>IFERROR(__xludf.DUMMYFUNCTION("""COMPUTED_VALUE"""),"")</f>
        <v/>
      </c>
      <c r="B700" t="str">
        <f>IFERROR(__xludf.DUMMYFUNCTION("""COMPUTED_VALUE"""),"")</f>
        <v/>
      </c>
      <c r="C700" t="str">
        <f>IFERROR(__xludf.DUMMYFUNCTION("""COMPUTED_VALUE"""),"")</f>
        <v/>
      </c>
      <c r="D700" t="str">
        <f>IFERROR(__xludf.DUMMYFUNCTION("""COMPUTED_VALUE"""),"")</f>
        <v/>
      </c>
      <c r="E700" t="str">
        <f>IFERROR(__xludf.DUMMYFUNCTION("""COMPUTED_VALUE"""),"")</f>
        <v/>
      </c>
      <c r="F700" t="str">
        <f>IFERROR(__xludf.DUMMYFUNCTION("""COMPUTED_VALUE"""),"")</f>
        <v/>
      </c>
      <c r="G700" t="str">
        <f>IFERROR(__xludf.DUMMYFUNCTION("""COMPUTED_VALUE"""),"")</f>
        <v/>
      </c>
      <c r="H700" t="str">
        <f>IFERROR(__xludf.DUMMYFUNCTION("""COMPUTED_VALUE"""),"")</f>
        <v/>
      </c>
      <c r="I700" t="str">
        <f>IFERROR(__xludf.DUMMYFUNCTION("""COMPUTED_VALUE"""),"")</f>
        <v/>
      </c>
      <c r="J700" t="str">
        <f>IFERROR(__xludf.DUMMYFUNCTION("""COMPUTED_VALUE"""),"")</f>
        <v/>
      </c>
      <c r="K700" t="str">
        <f>IFERROR(__xludf.DUMMYFUNCTION("""COMPUTED_VALUE"""),"")</f>
        <v/>
      </c>
      <c r="L700" s="61" t="str">
        <f>IFERROR(__xludf.DUMMYFUNCTION("""COMPUTED_VALUE"""),"")</f>
        <v/>
      </c>
      <c r="M700" s="61" t="str">
        <f>IFERROR(__xludf.DUMMYFUNCTION("""COMPUTED_VALUE"""),"")</f>
        <v/>
      </c>
      <c r="N700" t="str">
        <f>IFERROR(__xludf.DUMMYFUNCTION("""COMPUTED_VALUE"""),"")</f>
        <v/>
      </c>
      <c r="O700" t="str">
        <f>IFERROR(__xludf.DUMMYFUNCTION("""COMPUTED_VALUE"""),"")</f>
        <v/>
      </c>
      <c r="P700" t="str">
        <f>IFERROR(__xludf.DUMMYFUNCTION("""COMPUTED_VALUE"""),"")</f>
        <v/>
      </c>
      <c r="Q700" t="str">
        <f>IFERROR(__xludf.DUMMYFUNCTION("""COMPUTED_VALUE"""),"")</f>
        <v/>
      </c>
      <c r="R700" t="str">
        <f>IFERROR(__xludf.DUMMYFUNCTION("""COMPUTED_VALUE"""),"")</f>
        <v/>
      </c>
      <c r="S700" t="str">
        <f>IFERROR(__xludf.DUMMYFUNCTION("""COMPUTED_VALUE"""),"")</f>
        <v/>
      </c>
      <c r="T700" t="str">
        <f>IFERROR(__xludf.DUMMYFUNCTION("""COMPUTED_VALUE"""),"")</f>
        <v/>
      </c>
      <c r="U700" t="str">
        <f>IFERROR(__xludf.DUMMYFUNCTION("""COMPUTED_VALUE"""),"")</f>
        <v/>
      </c>
      <c r="V700" t="str">
        <f>IFERROR(__xludf.DUMMYFUNCTION("""COMPUTED_VALUE"""),"")</f>
        <v/>
      </c>
      <c r="W700" t="str">
        <f>IFERROR(__xludf.DUMMYFUNCTION("""COMPUTED_VALUE"""),"")</f>
        <v/>
      </c>
      <c r="X700" t="str">
        <f>IFERROR(__xludf.DUMMYFUNCTION("""COMPUTED_VALUE"""),"")</f>
        <v/>
      </c>
      <c r="Y700" t="str">
        <f>IFERROR(__xludf.DUMMYFUNCTION("""COMPUTED_VALUE"""),"")</f>
        <v/>
      </c>
      <c r="Z700" t="str">
        <f>IFERROR(__xludf.DUMMYFUNCTION("""COMPUTED_VALUE"""),"")</f>
        <v/>
      </c>
      <c r="AA700" t="str">
        <f>IFERROR(__xludf.DUMMYFUNCTION("""COMPUTED_VALUE"""),"")</f>
        <v/>
      </c>
      <c r="AB700" t="str">
        <f>IFERROR(__xludf.DUMMYFUNCTION("""COMPUTED_VALUE"""),"")</f>
        <v/>
      </c>
      <c r="AC700" t="str">
        <f>IFERROR(__xludf.DUMMYFUNCTION("""COMPUTED_VALUE"""),"")</f>
        <v/>
      </c>
      <c r="AD700" t="str">
        <f>IFERROR(__xludf.DUMMYFUNCTION("""COMPUTED_VALUE"""),"")</f>
        <v/>
      </c>
      <c r="AE700" t="str">
        <f>IFERROR(__xludf.DUMMYFUNCTION("""COMPUTED_VALUE"""),"")</f>
        <v/>
      </c>
      <c r="AF700" t="str">
        <f>IFERROR(__xludf.DUMMYFUNCTION("""COMPUTED_VALUE"""),"")</f>
        <v/>
      </c>
      <c r="AG700" t="str">
        <f>IFERROR(__xludf.DUMMYFUNCTION("""COMPUTED_VALUE"""),"")</f>
        <v/>
      </c>
    </row>
    <row r="701">
      <c r="A701" t="str">
        <f>IFERROR(__xludf.DUMMYFUNCTION("""COMPUTED_VALUE"""),"")</f>
        <v/>
      </c>
      <c r="B701" t="str">
        <f>IFERROR(__xludf.DUMMYFUNCTION("""COMPUTED_VALUE"""),"")</f>
        <v/>
      </c>
      <c r="C701" t="str">
        <f>IFERROR(__xludf.DUMMYFUNCTION("""COMPUTED_VALUE"""),"")</f>
        <v/>
      </c>
      <c r="D701" t="str">
        <f>IFERROR(__xludf.DUMMYFUNCTION("""COMPUTED_VALUE"""),"")</f>
        <v/>
      </c>
      <c r="E701" t="str">
        <f>IFERROR(__xludf.DUMMYFUNCTION("""COMPUTED_VALUE"""),"")</f>
        <v/>
      </c>
      <c r="F701" t="str">
        <f>IFERROR(__xludf.DUMMYFUNCTION("""COMPUTED_VALUE"""),"")</f>
        <v/>
      </c>
      <c r="G701" t="str">
        <f>IFERROR(__xludf.DUMMYFUNCTION("""COMPUTED_VALUE"""),"")</f>
        <v/>
      </c>
      <c r="H701" t="str">
        <f>IFERROR(__xludf.DUMMYFUNCTION("""COMPUTED_VALUE"""),"")</f>
        <v/>
      </c>
      <c r="I701" t="str">
        <f>IFERROR(__xludf.DUMMYFUNCTION("""COMPUTED_VALUE"""),"")</f>
        <v/>
      </c>
      <c r="J701" t="str">
        <f>IFERROR(__xludf.DUMMYFUNCTION("""COMPUTED_VALUE"""),"")</f>
        <v/>
      </c>
      <c r="K701" t="str">
        <f>IFERROR(__xludf.DUMMYFUNCTION("""COMPUTED_VALUE"""),"")</f>
        <v/>
      </c>
      <c r="L701" s="61" t="str">
        <f>IFERROR(__xludf.DUMMYFUNCTION("""COMPUTED_VALUE"""),"")</f>
        <v/>
      </c>
      <c r="M701" s="61" t="str">
        <f>IFERROR(__xludf.DUMMYFUNCTION("""COMPUTED_VALUE"""),"")</f>
        <v/>
      </c>
      <c r="N701" t="str">
        <f>IFERROR(__xludf.DUMMYFUNCTION("""COMPUTED_VALUE"""),"")</f>
        <v/>
      </c>
      <c r="O701" t="str">
        <f>IFERROR(__xludf.DUMMYFUNCTION("""COMPUTED_VALUE"""),"")</f>
        <v/>
      </c>
      <c r="P701" t="str">
        <f>IFERROR(__xludf.DUMMYFUNCTION("""COMPUTED_VALUE"""),"")</f>
        <v/>
      </c>
      <c r="Q701" t="str">
        <f>IFERROR(__xludf.DUMMYFUNCTION("""COMPUTED_VALUE"""),"")</f>
        <v/>
      </c>
      <c r="R701" t="str">
        <f>IFERROR(__xludf.DUMMYFUNCTION("""COMPUTED_VALUE"""),"")</f>
        <v/>
      </c>
      <c r="S701" t="str">
        <f>IFERROR(__xludf.DUMMYFUNCTION("""COMPUTED_VALUE"""),"")</f>
        <v/>
      </c>
      <c r="T701" t="str">
        <f>IFERROR(__xludf.DUMMYFUNCTION("""COMPUTED_VALUE"""),"")</f>
        <v/>
      </c>
      <c r="U701" t="str">
        <f>IFERROR(__xludf.DUMMYFUNCTION("""COMPUTED_VALUE"""),"")</f>
        <v/>
      </c>
      <c r="V701" t="str">
        <f>IFERROR(__xludf.DUMMYFUNCTION("""COMPUTED_VALUE"""),"")</f>
        <v/>
      </c>
      <c r="W701" t="str">
        <f>IFERROR(__xludf.DUMMYFUNCTION("""COMPUTED_VALUE"""),"")</f>
        <v/>
      </c>
      <c r="X701" t="str">
        <f>IFERROR(__xludf.DUMMYFUNCTION("""COMPUTED_VALUE"""),"")</f>
        <v/>
      </c>
      <c r="Y701" t="str">
        <f>IFERROR(__xludf.DUMMYFUNCTION("""COMPUTED_VALUE"""),"")</f>
        <v/>
      </c>
      <c r="Z701" t="str">
        <f>IFERROR(__xludf.DUMMYFUNCTION("""COMPUTED_VALUE"""),"")</f>
        <v/>
      </c>
      <c r="AA701" t="str">
        <f>IFERROR(__xludf.DUMMYFUNCTION("""COMPUTED_VALUE"""),"")</f>
        <v/>
      </c>
      <c r="AB701" t="str">
        <f>IFERROR(__xludf.DUMMYFUNCTION("""COMPUTED_VALUE"""),"")</f>
        <v/>
      </c>
      <c r="AC701" t="str">
        <f>IFERROR(__xludf.DUMMYFUNCTION("""COMPUTED_VALUE"""),"")</f>
        <v/>
      </c>
      <c r="AD701" t="str">
        <f>IFERROR(__xludf.DUMMYFUNCTION("""COMPUTED_VALUE"""),"")</f>
        <v/>
      </c>
      <c r="AE701" t="str">
        <f>IFERROR(__xludf.DUMMYFUNCTION("""COMPUTED_VALUE"""),"")</f>
        <v/>
      </c>
      <c r="AF701" t="str">
        <f>IFERROR(__xludf.DUMMYFUNCTION("""COMPUTED_VALUE"""),"")</f>
        <v/>
      </c>
      <c r="AG701" t="str">
        <f>IFERROR(__xludf.DUMMYFUNCTION("""COMPUTED_VALUE"""),"")</f>
        <v/>
      </c>
    </row>
    <row r="702">
      <c r="A702" t="str">
        <f>IFERROR(__xludf.DUMMYFUNCTION("""COMPUTED_VALUE"""),"")</f>
        <v/>
      </c>
      <c r="B702" t="str">
        <f>IFERROR(__xludf.DUMMYFUNCTION("""COMPUTED_VALUE"""),"")</f>
        <v/>
      </c>
      <c r="C702" t="str">
        <f>IFERROR(__xludf.DUMMYFUNCTION("""COMPUTED_VALUE"""),"")</f>
        <v/>
      </c>
      <c r="D702" t="str">
        <f>IFERROR(__xludf.DUMMYFUNCTION("""COMPUTED_VALUE"""),"")</f>
        <v/>
      </c>
      <c r="E702" t="str">
        <f>IFERROR(__xludf.DUMMYFUNCTION("""COMPUTED_VALUE"""),"")</f>
        <v/>
      </c>
      <c r="F702" t="str">
        <f>IFERROR(__xludf.DUMMYFUNCTION("""COMPUTED_VALUE"""),"")</f>
        <v/>
      </c>
      <c r="G702" t="str">
        <f>IFERROR(__xludf.DUMMYFUNCTION("""COMPUTED_VALUE"""),"")</f>
        <v/>
      </c>
      <c r="H702" t="str">
        <f>IFERROR(__xludf.DUMMYFUNCTION("""COMPUTED_VALUE"""),"")</f>
        <v/>
      </c>
      <c r="I702" t="str">
        <f>IFERROR(__xludf.DUMMYFUNCTION("""COMPUTED_VALUE"""),"")</f>
        <v/>
      </c>
      <c r="J702" t="str">
        <f>IFERROR(__xludf.DUMMYFUNCTION("""COMPUTED_VALUE"""),"")</f>
        <v/>
      </c>
      <c r="K702" t="str">
        <f>IFERROR(__xludf.DUMMYFUNCTION("""COMPUTED_VALUE"""),"")</f>
        <v/>
      </c>
      <c r="L702" s="61" t="str">
        <f>IFERROR(__xludf.DUMMYFUNCTION("""COMPUTED_VALUE"""),"")</f>
        <v/>
      </c>
      <c r="M702" s="61" t="str">
        <f>IFERROR(__xludf.DUMMYFUNCTION("""COMPUTED_VALUE"""),"")</f>
        <v/>
      </c>
      <c r="N702" t="str">
        <f>IFERROR(__xludf.DUMMYFUNCTION("""COMPUTED_VALUE"""),"")</f>
        <v/>
      </c>
      <c r="O702" t="str">
        <f>IFERROR(__xludf.DUMMYFUNCTION("""COMPUTED_VALUE"""),"")</f>
        <v/>
      </c>
      <c r="P702" t="str">
        <f>IFERROR(__xludf.DUMMYFUNCTION("""COMPUTED_VALUE"""),"")</f>
        <v/>
      </c>
      <c r="Q702" t="str">
        <f>IFERROR(__xludf.DUMMYFUNCTION("""COMPUTED_VALUE"""),"")</f>
        <v/>
      </c>
      <c r="R702" t="str">
        <f>IFERROR(__xludf.DUMMYFUNCTION("""COMPUTED_VALUE"""),"")</f>
        <v/>
      </c>
      <c r="S702" t="str">
        <f>IFERROR(__xludf.DUMMYFUNCTION("""COMPUTED_VALUE"""),"")</f>
        <v/>
      </c>
      <c r="T702" t="str">
        <f>IFERROR(__xludf.DUMMYFUNCTION("""COMPUTED_VALUE"""),"")</f>
        <v/>
      </c>
      <c r="U702" t="str">
        <f>IFERROR(__xludf.DUMMYFUNCTION("""COMPUTED_VALUE"""),"")</f>
        <v/>
      </c>
      <c r="V702" t="str">
        <f>IFERROR(__xludf.DUMMYFUNCTION("""COMPUTED_VALUE"""),"")</f>
        <v/>
      </c>
      <c r="W702" t="str">
        <f>IFERROR(__xludf.DUMMYFUNCTION("""COMPUTED_VALUE"""),"")</f>
        <v/>
      </c>
      <c r="X702" t="str">
        <f>IFERROR(__xludf.DUMMYFUNCTION("""COMPUTED_VALUE"""),"")</f>
        <v/>
      </c>
      <c r="Y702" t="str">
        <f>IFERROR(__xludf.DUMMYFUNCTION("""COMPUTED_VALUE"""),"")</f>
        <v/>
      </c>
      <c r="Z702" t="str">
        <f>IFERROR(__xludf.DUMMYFUNCTION("""COMPUTED_VALUE"""),"")</f>
        <v/>
      </c>
      <c r="AA702" t="str">
        <f>IFERROR(__xludf.DUMMYFUNCTION("""COMPUTED_VALUE"""),"")</f>
        <v/>
      </c>
      <c r="AB702" t="str">
        <f>IFERROR(__xludf.DUMMYFUNCTION("""COMPUTED_VALUE"""),"")</f>
        <v/>
      </c>
      <c r="AC702" t="str">
        <f>IFERROR(__xludf.DUMMYFUNCTION("""COMPUTED_VALUE"""),"")</f>
        <v/>
      </c>
      <c r="AD702" t="str">
        <f>IFERROR(__xludf.DUMMYFUNCTION("""COMPUTED_VALUE"""),"")</f>
        <v/>
      </c>
      <c r="AE702" t="str">
        <f>IFERROR(__xludf.DUMMYFUNCTION("""COMPUTED_VALUE"""),"")</f>
        <v/>
      </c>
      <c r="AF702" t="str">
        <f>IFERROR(__xludf.DUMMYFUNCTION("""COMPUTED_VALUE"""),"")</f>
        <v/>
      </c>
      <c r="AG702" t="str">
        <f>IFERROR(__xludf.DUMMYFUNCTION("""COMPUTED_VALUE"""),"")</f>
        <v/>
      </c>
    </row>
    <row r="703">
      <c r="A703" t="str">
        <f>IFERROR(__xludf.DUMMYFUNCTION("""COMPUTED_VALUE"""),"")</f>
        <v/>
      </c>
      <c r="B703" t="str">
        <f>IFERROR(__xludf.DUMMYFUNCTION("""COMPUTED_VALUE"""),"")</f>
        <v/>
      </c>
      <c r="C703" t="str">
        <f>IFERROR(__xludf.DUMMYFUNCTION("""COMPUTED_VALUE"""),"")</f>
        <v/>
      </c>
      <c r="D703" t="str">
        <f>IFERROR(__xludf.DUMMYFUNCTION("""COMPUTED_VALUE"""),"")</f>
        <v/>
      </c>
      <c r="E703" t="str">
        <f>IFERROR(__xludf.DUMMYFUNCTION("""COMPUTED_VALUE"""),"")</f>
        <v/>
      </c>
      <c r="F703" t="str">
        <f>IFERROR(__xludf.DUMMYFUNCTION("""COMPUTED_VALUE"""),"")</f>
        <v/>
      </c>
      <c r="G703" t="str">
        <f>IFERROR(__xludf.DUMMYFUNCTION("""COMPUTED_VALUE"""),"")</f>
        <v/>
      </c>
      <c r="H703" t="str">
        <f>IFERROR(__xludf.DUMMYFUNCTION("""COMPUTED_VALUE"""),"")</f>
        <v/>
      </c>
      <c r="I703" t="str">
        <f>IFERROR(__xludf.DUMMYFUNCTION("""COMPUTED_VALUE"""),"")</f>
        <v/>
      </c>
      <c r="J703" t="str">
        <f>IFERROR(__xludf.DUMMYFUNCTION("""COMPUTED_VALUE"""),"")</f>
        <v/>
      </c>
      <c r="K703" t="str">
        <f>IFERROR(__xludf.DUMMYFUNCTION("""COMPUTED_VALUE"""),"")</f>
        <v/>
      </c>
      <c r="L703" s="61" t="str">
        <f>IFERROR(__xludf.DUMMYFUNCTION("""COMPUTED_VALUE"""),"")</f>
        <v/>
      </c>
      <c r="M703" s="61" t="str">
        <f>IFERROR(__xludf.DUMMYFUNCTION("""COMPUTED_VALUE"""),"")</f>
        <v/>
      </c>
      <c r="N703" t="str">
        <f>IFERROR(__xludf.DUMMYFUNCTION("""COMPUTED_VALUE"""),"")</f>
        <v/>
      </c>
      <c r="O703" t="str">
        <f>IFERROR(__xludf.DUMMYFUNCTION("""COMPUTED_VALUE"""),"")</f>
        <v/>
      </c>
      <c r="P703" t="str">
        <f>IFERROR(__xludf.DUMMYFUNCTION("""COMPUTED_VALUE"""),"")</f>
        <v/>
      </c>
      <c r="Q703" t="str">
        <f>IFERROR(__xludf.DUMMYFUNCTION("""COMPUTED_VALUE"""),"")</f>
        <v/>
      </c>
      <c r="R703" t="str">
        <f>IFERROR(__xludf.DUMMYFUNCTION("""COMPUTED_VALUE"""),"")</f>
        <v/>
      </c>
      <c r="S703" t="str">
        <f>IFERROR(__xludf.DUMMYFUNCTION("""COMPUTED_VALUE"""),"")</f>
        <v/>
      </c>
      <c r="T703" t="str">
        <f>IFERROR(__xludf.DUMMYFUNCTION("""COMPUTED_VALUE"""),"")</f>
        <v/>
      </c>
      <c r="U703" t="str">
        <f>IFERROR(__xludf.DUMMYFUNCTION("""COMPUTED_VALUE"""),"")</f>
        <v/>
      </c>
      <c r="V703" t="str">
        <f>IFERROR(__xludf.DUMMYFUNCTION("""COMPUTED_VALUE"""),"")</f>
        <v/>
      </c>
      <c r="W703" t="str">
        <f>IFERROR(__xludf.DUMMYFUNCTION("""COMPUTED_VALUE"""),"")</f>
        <v/>
      </c>
      <c r="X703" t="str">
        <f>IFERROR(__xludf.DUMMYFUNCTION("""COMPUTED_VALUE"""),"")</f>
        <v/>
      </c>
      <c r="Y703" t="str">
        <f>IFERROR(__xludf.DUMMYFUNCTION("""COMPUTED_VALUE"""),"")</f>
        <v/>
      </c>
      <c r="Z703" t="str">
        <f>IFERROR(__xludf.DUMMYFUNCTION("""COMPUTED_VALUE"""),"")</f>
        <v/>
      </c>
      <c r="AA703" t="str">
        <f>IFERROR(__xludf.DUMMYFUNCTION("""COMPUTED_VALUE"""),"")</f>
        <v/>
      </c>
      <c r="AB703" t="str">
        <f>IFERROR(__xludf.DUMMYFUNCTION("""COMPUTED_VALUE"""),"")</f>
        <v/>
      </c>
      <c r="AC703" t="str">
        <f>IFERROR(__xludf.DUMMYFUNCTION("""COMPUTED_VALUE"""),"")</f>
        <v/>
      </c>
      <c r="AD703" t="str">
        <f>IFERROR(__xludf.DUMMYFUNCTION("""COMPUTED_VALUE"""),"")</f>
        <v/>
      </c>
      <c r="AE703" t="str">
        <f>IFERROR(__xludf.DUMMYFUNCTION("""COMPUTED_VALUE"""),"")</f>
        <v/>
      </c>
      <c r="AF703" t="str">
        <f>IFERROR(__xludf.DUMMYFUNCTION("""COMPUTED_VALUE"""),"")</f>
        <v/>
      </c>
      <c r="AG703" t="str">
        <f>IFERROR(__xludf.DUMMYFUNCTION("""COMPUTED_VALUE"""),"")</f>
        <v/>
      </c>
    </row>
    <row r="704">
      <c r="A704" t="str">
        <f>IFERROR(__xludf.DUMMYFUNCTION("""COMPUTED_VALUE"""),"")</f>
        <v/>
      </c>
      <c r="B704" t="str">
        <f>IFERROR(__xludf.DUMMYFUNCTION("""COMPUTED_VALUE"""),"")</f>
        <v/>
      </c>
      <c r="C704" t="str">
        <f>IFERROR(__xludf.DUMMYFUNCTION("""COMPUTED_VALUE"""),"")</f>
        <v/>
      </c>
      <c r="D704" t="str">
        <f>IFERROR(__xludf.DUMMYFUNCTION("""COMPUTED_VALUE"""),"")</f>
        <v/>
      </c>
      <c r="E704" t="str">
        <f>IFERROR(__xludf.DUMMYFUNCTION("""COMPUTED_VALUE"""),"")</f>
        <v/>
      </c>
      <c r="F704" t="str">
        <f>IFERROR(__xludf.DUMMYFUNCTION("""COMPUTED_VALUE"""),"")</f>
        <v/>
      </c>
      <c r="G704" t="str">
        <f>IFERROR(__xludf.DUMMYFUNCTION("""COMPUTED_VALUE"""),"")</f>
        <v/>
      </c>
      <c r="H704" t="str">
        <f>IFERROR(__xludf.DUMMYFUNCTION("""COMPUTED_VALUE"""),"")</f>
        <v/>
      </c>
      <c r="I704" t="str">
        <f>IFERROR(__xludf.DUMMYFUNCTION("""COMPUTED_VALUE"""),"")</f>
        <v/>
      </c>
      <c r="J704" t="str">
        <f>IFERROR(__xludf.DUMMYFUNCTION("""COMPUTED_VALUE"""),"")</f>
        <v/>
      </c>
      <c r="K704" t="str">
        <f>IFERROR(__xludf.DUMMYFUNCTION("""COMPUTED_VALUE"""),"")</f>
        <v/>
      </c>
      <c r="L704" s="61" t="str">
        <f>IFERROR(__xludf.DUMMYFUNCTION("""COMPUTED_VALUE"""),"")</f>
        <v/>
      </c>
      <c r="M704" s="61" t="str">
        <f>IFERROR(__xludf.DUMMYFUNCTION("""COMPUTED_VALUE"""),"")</f>
        <v/>
      </c>
      <c r="N704" t="str">
        <f>IFERROR(__xludf.DUMMYFUNCTION("""COMPUTED_VALUE"""),"")</f>
        <v/>
      </c>
      <c r="O704" t="str">
        <f>IFERROR(__xludf.DUMMYFUNCTION("""COMPUTED_VALUE"""),"")</f>
        <v/>
      </c>
      <c r="P704" t="str">
        <f>IFERROR(__xludf.DUMMYFUNCTION("""COMPUTED_VALUE"""),"")</f>
        <v/>
      </c>
      <c r="Q704" t="str">
        <f>IFERROR(__xludf.DUMMYFUNCTION("""COMPUTED_VALUE"""),"")</f>
        <v/>
      </c>
      <c r="R704" t="str">
        <f>IFERROR(__xludf.DUMMYFUNCTION("""COMPUTED_VALUE"""),"")</f>
        <v/>
      </c>
      <c r="S704" t="str">
        <f>IFERROR(__xludf.DUMMYFUNCTION("""COMPUTED_VALUE"""),"")</f>
        <v/>
      </c>
      <c r="T704" t="str">
        <f>IFERROR(__xludf.DUMMYFUNCTION("""COMPUTED_VALUE"""),"")</f>
        <v/>
      </c>
      <c r="U704" t="str">
        <f>IFERROR(__xludf.DUMMYFUNCTION("""COMPUTED_VALUE"""),"")</f>
        <v/>
      </c>
      <c r="V704" t="str">
        <f>IFERROR(__xludf.DUMMYFUNCTION("""COMPUTED_VALUE"""),"")</f>
        <v/>
      </c>
      <c r="W704" t="str">
        <f>IFERROR(__xludf.DUMMYFUNCTION("""COMPUTED_VALUE"""),"")</f>
        <v/>
      </c>
      <c r="X704" t="str">
        <f>IFERROR(__xludf.DUMMYFUNCTION("""COMPUTED_VALUE"""),"")</f>
        <v/>
      </c>
      <c r="Y704" t="str">
        <f>IFERROR(__xludf.DUMMYFUNCTION("""COMPUTED_VALUE"""),"")</f>
        <v/>
      </c>
      <c r="Z704" t="str">
        <f>IFERROR(__xludf.DUMMYFUNCTION("""COMPUTED_VALUE"""),"")</f>
        <v/>
      </c>
      <c r="AA704" t="str">
        <f>IFERROR(__xludf.DUMMYFUNCTION("""COMPUTED_VALUE"""),"")</f>
        <v/>
      </c>
      <c r="AB704" t="str">
        <f>IFERROR(__xludf.DUMMYFUNCTION("""COMPUTED_VALUE"""),"")</f>
        <v/>
      </c>
      <c r="AC704" t="str">
        <f>IFERROR(__xludf.DUMMYFUNCTION("""COMPUTED_VALUE"""),"")</f>
        <v/>
      </c>
      <c r="AD704" t="str">
        <f>IFERROR(__xludf.DUMMYFUNCTION("""COMPUTED_VALUE"""),"")</f>
        <v/>
      </c>
      <c r="AE704" t="str">
        <f>IFERROR(__xludf.DUMMYFUNCTION("""COMPUTED_VALUE"""),"")</f>
        <v/>
      </c>
      <c r="AF704" t="str">
        <f>IFERROR(__xludf.DUMMYFUNCTION("""COMPUTED_VALUE"""),"")</f>
        <v/>
      </c>
      <c r="AG704" t="str">
        <f>IFERROR(__xludf.DUMMYFUNCTION("""COMPUTED_VALUE"""),"")</f>
        <v/>
      </c>
    </row>
    <row r="705">
      <c r="A705" t="str">
        <f>IFERROR(__xludf.DUMMYFUNCTION("""COMPUTED_VALUE"""),"")</f>
        <v/>
      </c>
      <c r="B705" t="str">
        <f>IFERROR(__xludf.DUMMYFUNCTION("""COMPUTED_VALUE"""),"")</f>
        <v/>
      </c>
      <c r="C705" t="str">
        <f>IFERROR(__xludf.DUMMYFUNCTION("""COMPUTED_VALUE"""),"")</f>
        <v/>
      </c>
      <c r="D705" t="str">
        <f>IFERROR(__xludf.DUMMYFUNCTION("""COMPUTED_VALUE"""),"")</f>
        <v/>
      </c>
      <c r="E705" t="str">
        <f>IFERROR(__xludf.DUMMYFUNCTION("""COMPUTED_VALUE"""),"")</f>
        <v/>
      </c>
      <c r="F705" t="str">
        <f>IFERROR(__xludf.DUMMYFUNCTION("""COMPUTED_VALUE"""),"")</f>
        <v/>
      </c>
      <c r="G705" t="str">
        <f>IFERROR(__xludf.DUMMYFUNCTION("""COMPUTED_VALUE"""),"")</f>
        <v/>
      </c>
      <c r="H705" t="str">
        <f>IFERROR(__xludf.DUMMYFUNCTION("""COMPUTED_VALUE"""),"")</f>
        <v/>
      </c>
      <c r="I705" t="str">
        <f>IFERROR(__xludf.DUMMYFUNCTION("""COMPUTED_VALUE"""),"")</f>
        <v/>
      </c>
      <c r="J705" t="str">
        <f>IFERROR(__xludf.DUMMYFUNCTION("""COMPUTED_VALUE"""),"")</f>
        <v/>
      </c>
      <c r="K705" t="str">
        <f>IFERROR(__xludf.DUMMYFUNCTION("""COMPUTED_VALUE"""),"")</f>
        <v/>
      </c>
      <c r="L705" s="61" t="str">
        <f>IFERROR(__xludf.DUMMYFUNCTION("""COMPUTED_VALUE"""),"")</f>
        <v/>
      </c>
      <c r="M705" s="61" t="str">
        <f>IFERROR(__xludf.DUMMYFUNCTION("""COMPUTED_VALUE"""),"")</f>
        <v/>
      </c>
      <c r="N705" t="str">
        <f>IFERROR(__xludf.DUMMYFUNCTION("""COMPUTED_VALUE"""),"")</f>
        <v/>
      </c>
      <c r="O705" t="str">
        <f>IFERROR(__xludf.DUMMYFUNCTION("""COMPUTED_VALUE"""),"")</f>
        <v/>
      </c>
      <c r="P705" t="str">
        <f>IFERROR(__xludf.DUMMYFUNCTION("""COMPUTED_VALUE"""),"")</f>
        <v/>
      </c>
      <c r="Q705" t="str">
        <f>IFERROR(__xludf.DUMMYFUNCTION("""COMPUTED_VALUE"""),"")</f>
        <v/>
      </c>
      <c r="R705" t="str">
        <f>IFERROR(__xludf.DUMMYFUNCTION("""COMPUTED_VALUE"""),"")</f>
        <v/>
      </c>
      <c r="S705" t="str">
        <f>IFERROR(__xludf.DUMMYFUNCTION("""COMPUTED_VALUE"""),"")</f>
        <v/>
      </c>
      <c r="T705" t="str">
        <f>IFERROR(__xludf.DUMMYFUNCTION("""COMPUTED_VALUE"""),"")</f>
        <v/>
      </c>
      <c r="U705" t="str">
        <f>IFERROR(__xludf.DUMMYFUNCTION("""COMPUTED_VALUE"""),"")</f>
        <v/>
      </c>
      <c r="V705" t="str">
        <f>IFERROR(__xludf.DUMMYFUNCTION("""COMPUTED_VALUE"""),"")</f>
        <v/>
      </c>
      <c r="W705" t="str">
        <f>IFERROR(__xludf.DUMMYFUNCTION("""COMPUTED_VALUE"""),"")</f>
        <v/>
      </c>
      <c r="X705" t="str">
        <f>IFERROR(__xludf.DUMMYFUNCTION("""COMPUTED_VALUE"""),"")</f>
        <v/>
      </c>
      <c r="Y705" t="str">
        <f>IFERROR(__xludf.DUMMYFUNCTION("""COMPUTED_VALUE"""),"")</f>
        <v/>
      </c>
      <c r="Z705" t="str">
        <f>IFERROR(__xludf.DUMMYFUNCTION("""COMPUTED_VALUE"""),"")</f>
        <v/>
      </c>
      <c r="AA705" t="str">
        <f>IFERROR(__xludf.DUMMYFUNCTION("""COMPUTED_VALUE"""),"")</f>
        <v/>
      </c>
      <c r="AB705" t="str">
        <f>IFERROR(__xludf.DUMMYFUNCTION("""COMPUTED_VALUE"""),"")</f>
        <v/>
      </c>
      <c r="AC705" t="str">
        <f>IFERROR(__xludf.DUMMYFUNCTION("""COMPUTED_VALUE"""),"")</f>
        <v/>
      </c>
      <c r="AD705" t="str">
        <f>IFERROR(__xludf.DUMMYFUNCTION("""COMPUTED_VALUE"""),"")</f>
        <v/>
      </c>
      <c r="AE705" t="str">
        <f>IFERROR(__xludf.DUMMYFUNCTION("""COMPUTED_VALUE"""),"")</f>
        <v/>
      </c>
      <c r="AF705" t="str">
        <f>IFERROR(__xludf.DUMMYFUNCTION("""COMPUTED_VALUE"""),"")</f>
        <v/>
      </c>
      <c r="AG705" t="str">
        <f>IFERROR(__xludf.DUMMYFUNCTION("""COMPUTED_VALUE"""),"")</f>
        <v/>
      </c>
    </row>
    <row r="706">
      <c r="A706" t="str">
        <f>IFERROR(__xludf.DUMMYFUNCTION("""COMPUTED_VALUE"""),"")</f>
        <v/>
      </c>
      <c r="B706" t="str">
        <f>IFERROR(__xludf.DUMMYFUNCTION("""COMPUTED_VALUE"""),"")</f>
        <v/>
      </c>
      <c r="C706" t="str">
        <f>IFERROR(__xludf.DUMMYFUNCTION("""COMPUTED_VALUE"""),"")</f>
        <v/>
      </c>
      <c r="D706" t="str">
        <f>IFERROR(__xludf.DUMMYFUNCTION("""COMPUTED_VALUE"""),"")</f>
        <v/>
      </c>
      <c r="E706" t="str">
        <f>IFERROR(__xludf.DUMMYFUNCTION("""COMPUTED_VALUE"""),"")</f>
        <v/>
      </c>
      <c r="F706" t="str">
        <f>IFERROR(__xludf.DUMMYFUNCTION("""COMPUTED_VALUE"""),"")</f>
        <v/>
      </c>
      <c r="G706" t="str">
        <f>IFERROR(__xludf.DUMMYFUNCTION("""COMPUTED_VALUE"""),"")</f>
        <v/>
      </c>
      <c r="H706" t="str">
        <f>IFERROR(__xludf.DUMMYFUNCTION("""COMPUTED_VALUE"""),"")</f>
        <v/>
      </c>
      <c r="I706" t="str">
        <f>IFERROR(__xludf.DUMMYFUNCTION("""COMPUTED_VALUE"""),"")</f>
        <v/>
      </c>
      <c r="J706" t="str">
        <f>IFERROR(__xludf.DUMMYFUNCTION("""COMPUTED_VALUE"""),"")</f>
        <v/>
      </c>
      <c r="K706" t="str">
        <f>IFERROR(__xludf.DUMMYFUNCTION("""COMPUTED_VALUE"""),"")</f>
        <v/>
      </c>
      <c r="L706" s="61" t="str">
        <f>IFERROR(__xludf.DUMMYFUNCTION("""COMPUTED_VALUE"""),"")</f>
        <v/>
      </c>
      <c r="M706" s="61" t="str">
        <f>IFERROR(__xludf.DUMMYFUNCTION("""COMPUTED_VALUE"""),"")</f>
        <v/>
      </c>
      <c r="N706" t="str">
        <f>IFERROR(__xludf.DUMMYFUNCTION("""COMPUTED_VALUE"""),"")</f>
        <v/>
      </c>
      <c r="O706" t="str">
        <f>IFERROR(__xludf.DUMMYFUNCTION("""COMPUTED_VALUE"""),"")</f>
        <v/>
      </c>
      <c r="P706" t="str">
        <f>IFERROR(__xludf.DUMMYFUNCTION("""COMPUTED_VALUE"""),"")</f>
        <v/>
      </c>
      <c r="Q706" t="str">
        <f>IFERROR(__xludf.DUMMYFUNCTION("""COMPUTED_VALUE"""),"")</f>
        <v/>
      </c>
      <c r="R706" t="str">
        <f>IFERROR(__xludf.DUMMYFUNCTION("""COMPUTED_VALUE"""),"")</f>
        <v/>
      </c>
      <c r="S706" t="str">
        <f>IFERROR(__xludf.DUMMYFUNCTION("""COMPUTED_VALUE"""),"")</f>
        <v/>
      </c>
      <c r="T706" t="str">
        <f>IFERROR(__xludf.DUMMYFUNCTION("""COMPUTED_VALUE"""),"")</f>
        <v/>
      </c>
      <c r="U706" t="str">
        <f>IFERROR(__xludf.DUMMYFUNCTION("""COMPUTED_VALUE"""),"")</f>
        <v/>
      </c>
      <c r="V706" t="str">
        <f>IFERROR(__xludf.DUMMYFUNCTION("""COMPUTED_VALUE"""),"")</f>
        <v/>
      </c>
      <c r="W706" t="str">
        <f>IFERROR(__xludf.DUMMYFUNCTION("""COMPUTED_VALUE"""),"")</f>
        <v/>
      </c>
      <c r="X706" t="str">
        <f>IFERROR(__xludf.DUMMYFUNCTION("""COMPUTED_VALUE"""),"")</f>
        <v/>
      </c>
      <c r="Y706" t="str">
        <f>IFERROR(__xludf.DUMMYFUNCTION("""COMPUTED_VALUE"""),"")</f>
        <v/>
      </c>
      <c r="Z706" t="str">
        <f>IFERROR(__xludf.DUMMYFUNCTION("""COMPUTED_VALUE"""),"")</f>
        <v/>
      </c>
      <c r="AA706" t="str">
        <f>IFERROR(__xludf.DUMMYFUNCTION("""COMPUTED_VALUE"""),"")</f>
        <v/>
      </c>
      <c r="AB706" t="str">
        <f>IFERROR(__xludf.DUMMYFUNCTION("""COMPUTED_VALUE"""),"")</f>
        <v/>
      </c>
      <c r="AC706" t="str">
        <f>IFERROR(__xludf.DUMMYFUNCTION("""COMPUTED_VALUE"""),"")</f>
        <v/>
      </c>
      <c r="AD706" t="str">
        <f>IFERROR(__xludf.DUMMYFUNCTION("""COMPUTED_VALUE"""),"")</f>
        <v/>
      </c>
      <c r="AE706" t="str">
        <f>IFERROR(__xludf.DUMMYFUNCTION("""COMPUTED_VALUE"""),"")</f>
        <v/>
      </c>
      <c r="AF706" t="str">
        <f>IFERROR(__xludf.DUMMYFUNCTION("""COMPUTED_VALUE"""),"")</f>
        <v/>
      </c>
      <c r="AG706" t="str">
        <f>IFERROR(__xludf.DUMMYFUNCTION("""COMPUTED_VALUE"""),"")</f>
        <v/>
      </c>
    </row>
    <row r="707">
      <c r="A707" t="str">
        <f>IFERROR(__xludf.DUMMYFUNCTION("""COMPUTED_VALUE"""),"")</f>
        <v/>
      </c>
      <c r="B707" t="str">
        <f>IFERROR(__xludf.DUMMYFUNCTION("""COMPUTED_VALUE"""),"")</f>
        <v/>
      </c>
      <c r="C707" t="str">
        <f>IFERROR(__xludf.DUMMYFUNCTION("""COMPUTED_VALUE"""),"")</f>
        <v/>
      </c>
      <c r="D707" t="str">
        <f>IFERROR(__xludf.DUMMYFUNCTION("""COMPUTED_VALUE"""),"")</f>
        <v/>
      </c>
      <c r="E707" t="str">
        <f>IFERROR(__xludf.DUMMYFUNCTION("""COMPUTED_VALUE"""),"")</f>
        <v/>
      </c>
      <c r="F707" t="str">
        <f>IFERROR(__xludf.DUMMYFUNCTION("""COMPUTED_VALUE"""),"")</f>
        <v/>
      </c>
      <c r="G707" t="str">
        <f>IFERROR(__xludf.DUMMYFUNCTION("""COMPUTED_VALUE"""),"")</f>
        <v/>
      </c>
      <c r="H707" t="str">
        <f>IFERROR(__xludf.DUMMYFUNCTION("""COMPUTED_VALUE"""),"")</f>
        <v/>
      </c>
      <c r="I707" t="str">
        <f>IFERROR(__xludf.DUMMYFUNCTION("""COMPUTED_VALUE"""),"")</f>
        <v/>
      </c>
      <c r="J707" t="str">
        <f>IFERROR(__xludf.DUMMYFUNCTION("""COMPUTED_VALUE"""),"")</f>
        <v/>
      </c>
      <c r="K707" t="str">
        <f>IFERROR(__xludf.DUMMYFUNCTION("""COMPUTED_VALUE"""),"")</f>
        <v/>
      </c>
      <c r="L707" s="61" t="str">
        <f>IFERROR(__xludf.DUMMYFUNCTION("""COMPUTED_VALUE"""),"")</f>
        <v/>
      </c>
      <c r="M707" s="61" t="str">
        <f>IFERROR(__xludf.DUMMYFUNCTION("""COMPUTED_VALUE"""),"")</f>
        <v/>
      </c>
      <c r="N707" t="str">
        <f>IFERROR(__xludf.DUMMYFUNCTION("""COMPUTED_VALUE"""),"")</f>
        <v/>
      </c>
      <c r="O707" t="str">
        <f>IFERROR(__xludf.DUMMYFUNCTION("""COMPUTED_VALUE"""),"")</f>
        <v/>
      </c>
      <c r="P707" t="str">
        <f>IFERROR(__xludf.DUMMYFUNCTION("""COMPUTED_VALUE"""),"")</f>
        <v/>
      </c>
      <c r="Q707" t="str">
        <f>IFERROR(__xludf.DUMMYFUNCTION("""COMPUTED_VALUE"""),"")</f>
        <v/>
      </c>
      <c r="R707" t="str">
        <f>IFERROR(__xludf.DUMMYFUNCTION("""COMPUTED_VALUE"""),"")</f>
        <v/>
      </c>
      <c r="S707" t="str">
        <f>IFERROR(__xludf.DUMMYFUNCTION("""COMPUTED_VALUE"""),"")</f>
        <v/>
      </c>
      <c r="T707" t="str">
        <f>IFERROR(__xludf.DUMMYFUNCTION("""COMPUTED_VALUE"""),"")</f>
        <v/>
      </c>
      <c r="U707" t="str">
        <f>IFERROR(__xludf.DUMMYFUNCTION("""COMPUTED_VALUE"""),"")</f>
        <v/>
      </c>
      <c r="V707" t="str">
        <f>IFERROR(__xludf.DUMMYFUNCTION("""COMPUTED_VALUE"""),"")</f>
        <v/>
      </c>
      <c r="W707" t="str">
        <f>IFERROR(__xludf.DUMMYFUNCTION("""COMPUTED_VALUE"""),"")</f>
        <v/>
      </c>
      <c r="X707" t="str">
        <f>IFERROR(__xludf.DUMMYFUNCTION("""COMPUTED_VALUE"""),"")</f>
        <v/>
      </c>
      <c r="Y707" t="str">
        <f>IFERROR(__xludf.DUMMYFUNCTION("""COMPUTED_VALUE"""),"")</f>
        <v/>
      </c>
      <c r="Z707" t="str">
        <f>IFERROR(__xludf.DUMMYFUNCTION("""COMPUTED_VALUE"""),"")</f>
        <v/>
      </c>
      <c r="AA707" t="str">
        <f>IFERROR(__xludf.DUMMYFUNCTION("""COMPUTED_VALUE"""),"")</f>
        <v/>
      </c>
      <c r="AB707" t="str">
        <f>IFERROR(__xludf.DUMMYFUNCTION("""COMPUTED_VALUE"""),"")</f>
        <v/>
      </c>
      <c r="AC707" t="str">
        <f>IFERROR(__xludf.DUMMYFUNCTION("""COMPUTED_VALUE"""),"")</f>
        <v/>
      </c>
      <c r="AD707" t="str">
        <f>IFERROR(__xludf.DUMMYFUNCTION("""COMPUTED_VALUE"""),"")</f>
        <v/>
      </c>
      <c r="AE707" t="str">
        <f>IFERROR(__xludf.DUMMYFUNCTION("""COMPUTED_VALUE"""),"")</f>
        <v/>
      </c>
      <c r="AF707" t="str">
        <f>IFERROR(__xludf.DUMMYFUNCTION("""COMPUTED_VALUE"""),"")</f>
        <v/>
      </c>
      <c r="AG707" t="str">
        <f>IFERROR(__xludf.DUMMYFUNCTION("""COMPUTED_VALUE"""),"")</f>
        <v/>
      </c>
    </row>
    <row r="708">
      <c r="A708" t="str">
        <f>IFERROR(__xludf.DUMMYFUNCTION("""COMPUTED_VALUE"""),"")</f>
        <v/>
      </c>
      <c r="B708" t="str">
        <f>IFERROR(__xludf.DUMMYFUNCTION("""COMPUTED_VALUE"""),"")</f>
        <v/>
      </c>
      <c r="C708" t="str">
        <f>IFERROR(__xludf.DUMMYFUNCTION("""COMPUTED_VALUE"""),"")</f>
        <v/>
      </c>
      <c r="D708" t="str">
        <f>IFERROR(__xludf.DUMMYFUNCTION("""COMPUTED_VALUE"""),"")</f>
        <v/>
      </c>
      <c r="E708" t="str">
        <f>IFERROR(__xludf.DUMMYFUNCTION("""COMPUTED_VALUE"""),"")</f>
        <v/>
      </c>
      <c r="F708" t="str">
        <f>IFERROR(__xludf.DUMMYFUNCTION("""COMPUTED_VALUE"""),"")</f>
        <v/>
      </c>
      <c r="G708" t="str">
        <f>IFERROR(__xludf.DUMMYFUNCTION("""COMPUTED_VALUE"""),"")</f>
        <v/>
      </c>
      <c r="H708" t="str">
        <f>IFERROR(__xludf.DUMMYFUNCTION("""COMPUTED_VALUE"""),"")</f>
        <v/>
      </c>
      <c r="I708" t="str">
        <f>IFERROR(__xludf.DUMMYFUNCTION("""COMPUTED_VALUE"""),"")</f>
        <v/>
      </c>
      <c r="J708" t="str">
        <f>IFERROR(__xludf.DUMMYFUNCTION("""COMPUTED_VALUE"""),"")</f>
        <v/>
      </c>
      <c r="K708" t="str">
        <f>IFERROR(__xludf.DUMMYFUNCTION("""COMPUTED_VALUE"""),"")</f>
        <v/>
      </c>
      <c r="L708" s="61" t="str">
        <f>IFERROR(__xludf.DUMMYFUNCTION("""COMPUTED_VALUE"""),"")</f>
        <v/>
      </c>
      <c r="M708" s="61" t="str">
        <f>IFERROR(__xludf.DUMMYFUNCTION("""COMPUTED_VALUE"""),"")</f>
        <v/>
      </c>
      <c r="N708" t="str">
        <f>IFERROR(__xludf.DUMMYFUNCTION("""COMPUTED_VALUE"""),"")</f>
        <v/>
      </c>
      <c r="O708" t="str">
        <f>IFERROR(__xludf.DUMMYFUNCTION("""COMPUTED_VALUE"""),"")</f>
        <v/>
      </c>
      <c r="P708" t="str">
        <f>IFERROR(__xludf.DUMMYFUNCTION("""COMPUTED_VALUE"""),"")</f>
        <v/>
      </c>
      <c r="Q708" t="str">
        <f>IFERROR(__xludf.DUMMYFUNCTION("""COMPUTED_VALUE"""),"")</f>
        <v/>
      </c>
      <c r="R708" t="str">
        <f>IFERROR(__xludf.DUMMYFUNCTION("""COMPUTED_VALUE"""),"")</f>
        <v/>
      </c>
      <c r="S708" t="str">
        <f>IFERROR(__xludf.DUMMYFUNCTION("""COMPUTED_VALUE"""),"")</f>
        <v/>
      </c>
      <c r="T708" t="str">
        <f>IFERROR(__xludf.DUMMYFUNCTION("""COMPUTED_VALUE"""),"")</f>
        <v/>
      </c>
      <c r="U708" t="str">
        <f>IFERROR(__xludf.DUMMYFUNCTION("""COMPUTED_VALUE"""),"")</f>
        <v/>
      </c>
      <c r="V708" t="str">
        <f>IFERROR(__xludf.DUMMYFUNCTION("""COMPUTED_VALUE"""),"")</f>
        <v/>
      </c>
      <c r="W708" t="str">
        <f>IFERROR(__xludf.DUMMYFUNCTION("""COMPUTED_VALUE"""),"")</f>
        <v/>
      </c>
      <c r="X708" t="str">
        <f>IFERROR(__xludf.DUMMYFUNCTION("""COMPUTED_VALUE"""),"")</f>
        <v/>
      </c>
      <c r="Y708" t="str">
        <f>IFERROR(__xludf.DUMMYFUNCTION("""COMPUTED_VALUE"""),"")</f>
        <v/>
      </c>
      <c r="Z708" t="str">
        <f>IFERROR(__xludf.DUMMYFUNCTION("""COMPUTED_VALUE"""),"")</f>
        <v/>
      </c>
      <c r="AA708" t="str">
        <f>IFERROR(__xludf.DUMMYFUNCTION("""COMPUTED_VALUE"""),"")</f>
        <v/>
      </c>
      <c r="AB708" t="str">
        <f>IFERROR(__xludf.DUMMYFUNCTION("""COMPUTED_VALUE"""),"")</f>
        <v/>
      </c>
      <c r="AC708" t="str">
        <f>IFERROR(__xludf.DUMMYFUNCTION("""COMPUTED_VALUE"""),"")</f>
        <v/>
      </c>
      <c r="AD708" t="str">
        <f>IFERROR(__xludf.DUMMYFUNCTION("""COMPUTED_VALUE"""),"")</f>
        <v/>
      </c>
      <c r="AE708" t="str">
        <f>IFERROR(__xludf.DUMMYFUNCTION("""COMPUTED_VALUE"""),"")</f>
        <v/>
      </c>
      <c r="AF708" t="str">
        <f>IFERROR(__xludf.DUMMYFUNCTION("""COMPUTED_VALUE"""),"")</f>
        <v/>
      </c>
      <c r="AG708" t="str">
        <f>IFERROR(__xludf.DUMMYFUNCTION("""COMPUTED_VALUE"""),"")</f>
        <v/>
      </c>
    </row>
    <row r="709">
      <c r="A709" t="str">
        <f>IFERROR(__xludf.DUMMYFUNCTION("""COMPUTED_VALUE"""),"")</f>
        <v/>
      </c>
      <c r="B709" t="str">
        <f>IFERROR(__xludf.DUMMYFUNCTION("""COMPUTED_VALUE"""),"")</f>
        <v/>
      </c>
      <c r="C709" t="str">
        <f>IFERROR(__xludf.DUMMYFUNCTION("""COMPUTED_VALUE"""),"")</f>
        <v/>
      </c>
      <c r="D709" t="str">
        <f>IFERROR(__xludf.DUMMYFUNCTION("""COMPUTED_VALUE"""),"")</f>
        <v/>
      </c>
      <c r="E709" t="str">
        <f>IFERROR(__xludf.DUMMYFUNCTION("""COMPUTED_VALUE"""),"")</f>
        <v/>
      </c>
      <c r="F709" t="str">
        <f>IFERROR(__xludf.DUMMYFUNCTION("""COMPUTED_VALUE"""),"")</f>
        <v/>
      </c>
      <c r="G709" t="str">
        <f>IFERROR(__xludf.DUMMYFUNCTION("""COMPUTED_VALUE"""),"")</f>
        <v/>
      </c>
      <c r="H709" t="str">
        <f>IFERROR(__xludf.DUMMYFUNCTION("""COMPUTED_VALUE"""),"")</f>
        <v/>
      </c>
      <c r="I709" t="str">
        <f>IFERROR(__xludf.DUMMYFUNCTION("""COMPUTED_VALUE"""),"")</f>
        <v/>
      </c>
      <c r="J709" t="str">
        <f>IFERROR(__xludf.DUMMYFUNCTION("""COMPUTED_VALUE"""),"")</f>
        <v/>
      </c>
      <c r="K709" t="str">
        <f>IFERROR(__xludf.DUMMYFUNCTION("""COMPUTED_VALUE"""),"")</f>
        <v/>
      </c>
      <c r="L709" s="61" t="str">
        <f>IFERROR(__xludf.DUMMYFUNCTION("""COMPUTED_VALUE"""),"")</f>
        <v/>
      </c>
      <c r="M709" s="61" t="str">
        <f>IFERROR(__xludf.DUMMYFUNCTION("""COMPUTED_VALUE"""),"")</f>
        <v/>
      </c>
      <c r="N709" t="str">
        <f>IFERROR(__xludf.DUMMYFUNCTION("""COMPUTED_VALUE"""),"")</f>
        <v/>
      </c>
      <c r="O709" t="str">
        <f>IFERROR(__xludf.DUMMYFUNCTION("""COMPUTED_VALUE"""),"")</f>
        <v/>
      </c>
      <c r="P709" t="str">
        <f>IFERROR(__xludf.DUMMYFUNCTION("""COMPUTED_VALUE"""),"")</f>
        <v/>
      </c>
      <c r="Q709" t="str">
        <f>IFERROR(__xludf.DUMMYFUNCTION("""COMPUTED_VALUE"""),"")</f>
        <v/>
      </c>
      <c r="R709" t="str">
        <f>IFERROR(__xludf.DUMMYFUNCTION("""COMPUTED_VALUE"""),"")</f>
        <v/>
      </c>
      <c r="S709" t="str">
        <f>IFERROR(__xludf.DUMMYFUNCTION("""COMPUTED_VALUE"""),"")</f>
        <v/>
      </c>
      <c r="T709" t="str">
        <f>IFERROR(__xludf.DUMMYFUNCTION("""COMPUTED_VALUE"""),"")</f>
        <v/>
      </c>
      <c r="U709" t="str">
        <f>IFERROR(__xludf.DUMMYFUNCTION("""COMPUTED_VALUE"""),"")</f>
        <v/>
      </c>
      <c r="V709" t="str">
        <f>IFERROR(__xludf.DUMMYFUNCTION("""COMPUTED_VALUE"""),"")</f>
        <v/>
      </c>
      <c r="W709" t="str">
        <f>IFERROR(__xludf.DUMMYFUNCTION("""COMPUTED_VALUE"""),"")</f>
        <v/>
      </c>
      <c r="X709" t="str">
        <f>IFERROR(__xludf.DUMMYFUNCTION("""COMPUTED_VALUE"""),"")</f>
        <v/>
      </c>
      <c r="Y709" t="str">
        <f>IFERROR(__xludf.DUMMYFUNCTION("""COMPUTED_VALUE"""),"")</f>
        <v/>
      </c>
      <c r="Z709" t="str">
        <f>IFERROR(__xludf.DUMMYFUNCTION("""COMPUTED_VALUE"""),"")</f>
        <v/>
      </c>
      <c r="AA709" t="str">
        <f>IFERROR(__xludf.DUMMYFUNCTION("""COMPUTED_VALUE"""),"")</f>
        <v/>
      </c>
      <c r="AB709" t="str">
        <f>IFERROR(__xludf.DUMMYFUNCTION("""COMPUTED_VALUE"""),"")</f>
        <v/>
      </c>
      <c r="AC709" t="str">
        <f>IFERROR(__xludf.DUMMYFUNCTION("""COMPUTED_VALUE"""),"")</f>
        <v/>
      </c>
      <c r="AD709" t="str">
        <f>IFERROR(__xludf.DUMMYFUNCTION("""COMPUTED_VALUE"""),"")</f>
        <v/>
      </c>
      <c r="AE709" t="str">
        <f>IFERROR(__xludf.DUMMYFUNCTION("""COMPUTED_VALUE"""),"")</f>
        <v/>
      </c>
      <c r="AF709" t="str">
        <f>IFERROR(__xludf.DUMMYFUNCTION("""COMPUTED_VALUE"""),"")</f>
        <v/>
      </c>
      <c r="AG709" t="str">
        <f>IFERROR(__xludf.DUMMYFUNCTION("""COMPUTED_VALUE"""),"")</f>
        <v/>
      </c>
    </row>
    <row r="710">
      <c r="A710" t="str">
        <f>IFERROR(__xludf.DUMMYFUNCTION("""COMPUTED_VALUE"""),"")</f>
        <v/>
      </c>
      <c r="B710" t="str">
        <f>IFERROR(__xludf.DUMMYFUNCTION("""COMPUTED_VALUE"""),"")</f>
        <v/>
      </c>
      <c r="C710" t="str">
        <f>IFERROR(__xludf.DUMMYFUNCTION("""COMPUTED_VALUE"""),"")</f>
        <v/>
      </c>
      <c r="D710" t="str">
        <f>IFERROR(__xludf.DUMMYFUNCTION("""COMPUTED_VALUE"""),"")</f>
        <v/>
      </c>
      <c r="E710" t="str">
        <f>IFERROR(__xludf.DUMMYFUNCTION("""COMPUTED_VALUE"""),"")</f>
        <v/>
      </c>
      <c r="F710" t="str">
        <f>IFERROR(__xludf.DUMMYFUNCTION("""COMPUTED_VALUE"""),"")</f>
        <v/>
      </c>
      <c r="G710" t="str">
        <f>IFERROR(__xludf.DUMMYFUNCTION("""COMPUTED_VALUE"""),"")</f>
        <v/>
      </c>
      <c r="H710" t="str">
        <f>IFERROR(__xludf.DUMMYFUNCTION("""COMPUTED_VALUE"""),"")</f>
        <v/>
      </c>
      <c r="I710" t="str">
        <f>IFERROR(__xludf.DUMMYFUNCTION("""COMPUTED_VALUE"""),"")</f>
        <v/>
      </c>
      <c r="J710" t="str">
        <f>IFERROR(__xludf.DUMMYFUNCTION("""COMPUTED_VALUE"""),"")</f>
        <v/>
      </c>
      <c r="K710" t="str">
        <f>IFERROR(__xludf.DUMMYFUNCTION("""COMPUTED_VALUE"""),"")</f>
        <v/>
      </c>
      <c r="L710" s="61" t="str">
        <f>IFERROR(__xludf.DUMMYFUNCTION("""COMPUTED_VALUE"""),"")</f>
        <v/>
      </c>
      <c r="M710" s="61" t="str">
        <f>IFERROR(__xludf.DUMMYFUNCTION("""COMPUTED_VALUE"""),"")</f>
        <v/>
      </c>
      <c r="N710" t="str">
        <f>IFERROR(__xludf.DUMMYFUNCTION("""COMPUTED_VALUE"""),"")</f>
        <v/>
      </c>
      <c r="O710" t="str">
        <f>IFERROR(__xludf.DUMMYFUNCTION("""COMPUTED_VALUE"""),"")</f>
        <v/>
      </c>
      <c r="P710" t="str">
        <f>IFERROR(__xludf.DUMMYFUNCTION("""COMPUTED_VALUE"""),"")</f>
        <v/>
      </c>
      <c r="Q710" t="str">
        <f>IFERROR(__xludf.DUMMYFUNCTION("""COMPUTED_VALUE"""),"")</f>
        <v/>
      </c>
      <c r="R710" t="str">
        <f>IFERROR(__xludf.DUMMYFUNCTION("""COMPUTED_VALUE"""),"")</f>
        <v/>
      </c>
      <c r="S710" t="str">
        <f>IFERROR(__xludf.DUMMYFUNCTION("""COMPUTED_VALUE"""),"")</f>
        <v/>
      </c>
      <c r="T710" t="str">
        <f>IFERROR(__xludf.DUMMYFUNCTION("""COMPUTED_VALUE"""),"")</f>
        <v/>
      </c>
      <c r="U710" t="str">
        <f>IFERROR(__xludf.DUMMYFUNCTION("""COMPUTED_VALUE"""),"")</f>
        <v/>
      </c>
      <c r="V710" t="str">
        <f>IFERROR(__xludf.DUMMYFUNCTION("""COMPUTED_VALUE"""),"")</f>
        <v/>
      </c>
      <c r="W710" t="str">
        <f>IFERROR(__xludf.DUMMYFUNCTION("""COMPUTED_VALUE"""),"")</f>
        <v/>
      </c>
      <c r="X710" t="str">
        <f>IFERROR(__xludf.DUMMYFUNCTION("""COMPUTED_VALUE"""),"")</f>
        <v/>
      </c>
      <c r="Y710" t="str">
        <f>IFERROR(__xludf.DUMMYFUNCTION("""COMPUTED_VALUE"""),"")</f>
        <v/>
      </c>
      <c r="Z710" t="str">
        <f>IFERROR(__xludf.DUMMYFUNCTION("""COMPUTED_VALUE"""),"")</f>
        <v/>
      </c>
      <c r="AA710" t="str">
        <f>IFERROR(__xludf.DUMMYFUNCTION("""COMPUTED_VALUE"""),"")</f>
        <v/>
      </c>
      <c r="AB710" t="str">
        <f>IFERROR(__xludf.DUMMYFUNCTION("""COMPUTED_VALUE"""),"")</f>
        <v/>
      </c>
      <c r="AC710" t="str">
        <f>IFERROR(__xludf.DUMMYFUNCTION("""COMPUTED_VALUE"""),"")</f>
        <v/>
      </c>
      <c r="AD710" t="str">
        <f>IFERROR(__xludf.DUMMYFUNCTION("""COMPUTED_VALUE"""),"")</f>
        <v/>
      </c>
      <c r="AE710" t="str">
        <f>IFERROR(__xludf.DUMMYFUNCTION("""COMPUTED_VALUE"""),"")</f>
        <v/>
      </c>
      <c r="AF710" t="str">
        <f>IFERROR(__xludf.DUMMYFUNCTION("""COMPUTED_VALUE"""),"")</f>
        <v/>
      </c>
      <c r="AG710" t="str">
        <f>IFERROR(__xludf.DUMMYFUNCTION("""COMPUTED_VALUE"""),"")</f>
        <v/>
      </c>
    </row>
    <row r="711">
      <c r="A711" t="str">
        <f>IFERROR(__xludf.DUMMYFUNCTION("""COMPUTED_VALUE"""),"")</f>
        <v/>
      </c>
      <c r="B711" t="str">
        <f>IFERROR(__xludf.DUMMYFUNCTION("""COMPUTED_VALUE"""),"")</f>
        <v/>
      </c>
      <c r="C711" t="str">
        <f>IFERROR(__xludf.DUMMYFUNCTION("""COMPUTED_VALUE"""),"")</f>
        <v/>
      </c>
      <c r="D711" t="str">
        <f>IFERROR(__xludf.DUMMYFUNCTION("""COMPUTED_VALUE"""),"")</f>
        <v/>
      </c>
      <c r="E711" t="str">
        <f>IFERROR(__xludf.DUMMYFUNCTION("""COMPUTED_VALUE"""),"")</f>
        <v/>
      </c>
      <c r="F711" t="str">
        <f>IFERROR(__xludf.DUMMYFUNCTION("""COMPUTED_VALUE"""),"")</f>
        <v/>
      </c>
      <c r="G711" t="str">
        <f>IFERROR(__xludf.DUMMYFUNCTION("""COMPUTED_VALUE"""),"")</f>
        <v/>
      </c>
      <c r="H711" t="str">
        <f>IFERROR(__xludf.DUMMYFUNCTION("""COMPUTED_VALUE"""),"")</f>
        <v/>
      </c>
      <c r="I711" t="str">
        <f>IFERROR(__xludf.DUMMYFUNCTION("""COMPUTED_VALUE"""),"")</f>
        <v/>
      </c>
      <c r="J711" t="str">
        <f>IFERROR(__xludf.DUMMYFUNCTION("""COMPUTED_VALUE"""),"")</f>
        <v/>
      </c>
      <c r="K711" t="str">
        <f>IFERROR(__xludf.DUMMYFUNCTION("""COMPUTED_VALUE"""),"")</f>
        <v/>
      </c>
      <c r="L711" s="61" t="str">
        <f>IFERROR(__xludf.DUMMYFUNCTION("""COMPUTED_VALUE"""),"")</f>
        <v/>
      </c>
      <c r="M711" s="61" t="str">
        <f>IFERROR(__xludf.DUMMYFUNCTION("""COMPUTED_VALUE"""),"")</f>
        <v/>
      </c>
      <c r="N711" t="str">
        <f>IFERROR(__xludf.DUMMYFUNCTION("""COMPUTED_VALUE"""),"")</f>
        <v/>
      </c>
      <c r="O711" t="str">
        <f>IFERROR(__xludf.DUMMYFUNCTION("""COMPUTED_VALUE"""),"")</f>
        <v/>
      </c>
      <c r="P711" t="str">
        <f>IFERROR(__xludf.DUMMYFUNCTION("""COMPUTED_VALUE"""),"")</f>
        <v/>
      </c>
      <c r="Q711" t="str">
        <f>IFERROR(__xludf.DUMMYFUNCTION("""COMPUTED_VALUE"""),"")</f>
        <v/>
      </c>
      <c r="R711" t="str">
        <f>IFERROR(__xludf.DUMMYFUNCTION("""COMPUTED_VALUE"""),"")</f>
        <v/>
      </c>
      <c r="S711" t="str">
        <f>IFERROR(__xludf.DUMMYFUNCTION("""COMPUTED_VALUE"""),"")</f>
        <v/>
      </c>
      <c r="T711" t="str">
        <f>IFERROR(__xludf.DUMMYFUNCTION("""COMPUTED_VALUE"""),"")</f>
        <v/>
      </c>
      <c r="U711" t="str">
        <f>IFERROR(__xludf.DUMMYFUNCTION("""COMPUTED_VALUE"""),"")</f>
        <v/>
      </c>
      <c r="V711" t="str">
        <f>IFERROR(__xludf.DUMMYFUNCTION("""COMPUTED_VALUE"""),"")</f>
        <v/>
      </c>
      <c r="W711" t="str">
        <f>IFERROR(__xludf.DUMMYFUNCTION("""COMPUTED_VALUE"""),"")</f>
        <v/>
      </c>
      <c r="X711" t="str">
        <f>IFERROR(__xludf.DUMMYFUNCTION("""COMPUTED_VALUE"""),"")</f>
        <v/>
      </c>
      <c r="Y711" t="str">
        <f>IFERROR(__xludf.DUMMYFUNCTION("""COMPUTED_VALUE"""),"")</f>
        <v/>
      </c>
      <c r="Z711" t="str">
        <f>IFERROR(__xludf.DUMMYFUNCTION("""COMPUTED_VALUE"""),"")</f>
        <v/>
      </c>
      <c r="AA711" t="str">
        <f>IFERROR(__xludf.DUMMYFUNCTION("""COMPUTED_VALUE"""),"")</f>
        <v/>
      </c>
      <c r="AB711" t="str">
        <f>IFERROR(__xludf.DUMMYFUNCTION("""COMPUTED_VALUE"""),"")</f>
        <v/>
      </c>
      <c r="AC711" t="str">
        <f>IFERROR(__xludf.DUMMYFUNCTION("""COMPUTED_VALUE"""),"")</f>
        <v/>
      </c>
      <c r="AD711" t="str">
        <f>IFERROR(__xludf.DUMMYFUNCTION("""COMPUTED_VALUE"""),"")</f>
        <v/>
      </c>
      <c r="AE711" t="str">
        <f>IFERROR(__xludf.DUMMYFUNCTION("""COMPUTED_VALUE"""),"")</f>
        <v/>
      </c>
      <c r="AF711" t="str">
        <f>IFERROR(__xludf.DUMMYFUNCTION("""COMPUTED_VALUE"""),"")</f>
        <v/>
      </c>
      <c r="AG711" t="str">
        <f>IFERROR(__xludf.DUMMYFUNCTION("""COMPUTED_VALUE"""),"")</f>
        <v/>
      </c>
    </row>
    <row r="712">
      <c r="A712" t="str">
        <f>IFERROR(__xludf.DUMMYFUNCTION("""COMPUTED_VALUE"""),"")</f>
        <v/>
      </c>
      <c r="B712" t="str">
        <f>IFERROR(__xludf.DUMMYFUNCTION("""COMPUTED_VALUE"""),"")</f>
        <v/>
      </c>
      <c r="C712" t="str">
        <f>IFERROR(__xludf.DUMMYFUNCTION("""COMPUTED_VALUE"""),"")</f>
        <v/>
      </c>
      <c r="D712" t="str">
        <f>IFERROR(__xludf.DUMMYFUNCTION("""COMPUTED_VALUE"""),"")</f>
        <v/>
      </c>
      <c r="E712" t="str">
        <f>IFERROR(__xludf.DUMMYFUNCTION("""COMPUTED_VALUE"""),"")</f>
        <v/>
      </c>
      <c r="F712" t="str">
        <f>IFERROR(__xludf.DUMMYFUNCTION("""COMPUTED_VALUE"""),"")</f>
        <v/>
      </c>
      <c r="G712" t="str">
        <f>IFERROR(__xludf.DUMMYFUNCTION("""COMPUTED_VALUE"""),"")</f>
        <v/>
      </c>
      <c r="H712" t="str">
        <f>IFERROR(__xludf.DUMMYFUNCTION("""COMPUTED_VALUE"""),"")</f>
        <v/>
      </c>
      <c r="I712" t="str">
        <f>IFERROR(__xludf.DUMMYFUNCTION("""COMPUTED_VALUE"""),"")</f>
        <v/>
      </c>
      <c r="J712" t="str">
        <f>IFERROR(__xludf.DUMMYFUNCTION("""COMPUTED_VALUE"""),"")</f>
        <v/>
      </c>
      <c r="K712" t="str">
        <f>IFERROR(__xludf.DUMMYFUNCTION("""COMPUTED_VALUE"""),"")</f>
        <v/>
      </c>
      <c r="L712" s="61" t="str">
        <f>IFERROR(__xludf.DUMMYFUNCTION("""COMPUTED_VALUE"""),"")</f>
        <v/>
      </c>
      <c r="M712" s="61" t="str">
        <f>IFERROR(__xludf.DUMMYFUNCTION("""COMPUTED_VALUE"""),"")</f>
        <v/>
      </c>
      <c r="N712" t="str">
        <f>IFERROR(__xludf.DUMMYFUNCTION("""COMPUTED_VALUE"""),"")</f>
        <v/>
      </c>
      <c r="O712" t="str">
        <f>IFERROR(__xludf.DUMMYFUNCTION("""COMPUTED_VALUE"""),"")</f>
        <v/>
      </c>
      <c r="P712" t="str">
        <f>IFERROR(__xludf.DUMMYFUNCTION("""COMPUTED_VALUE"""),"")</f>
        <v/>
      </c>
      <c r="Q712" t="str">
        <f>IFERROR(__xludf.DUMMYFUNCTION("""COMPUTED_VALUE"""),"")</f>
        <v/>
      </c>
      <c r="R712" t="str">
        <f>IFERROR(__xludf.DUMMYFUNCTION("""COMPUTED_VALUE"""),"")</f>
        <v/>
      </c>
      <c r="S712" t="str">
        <f>IFERROR(__xludf.DUMMYFUNCTION("""COMPUTED_VALUE"""),"")</f>
        <v/>
      </c>
      <c r="T712" t="str">
        <f>IFERROR(__xludf.DUMMYFUNCTION("""COMPUTED_VALUE"""),"")</f>
        <v/>
      </c>
      <c r="U712" t="str">
        <f>IFERROR(__xludf.DUMMYFUNCTION("""COMPUTED_VALUE"""),"")</f>
        <v/>
      </c>
      <c r="V712" t="str">
        <f>IFERROR(__xludf.DUMMYFUNCTION("""COMPUTED_VALUE"""),"")</f>
        <v/>
      </c>
      <c r="W712" t="str">
        <f>IFERROR(__xludf.DUMMYFUNCTION("""COMPUTED_VALUE"""),"")</f>
        <v/>
      </c>
      <c r="X712" t="str">
        <f>IFERROR(__xludf.DUMMYFUNCTION("""COMPUTED_VALUE"""),"")</f>
        <v/>
      </c>
      <c r="Y712" t="str">
        <f>IFERROR(__xludf.DUMMYFUNCTION("""COMPUTED_VALUE"""),"")</f>
        <v/>
      </c>
      <c r="Z712" t="str">
        <f>IFERROR(__xludf.DUMMYFUNCTION("""COMPUTED_VALUE"""),"")</f>
        <v/>
      </c>
      <c r="AA712" t="str">
        <f>IFERROR(__xludf.DUMMYFUNCTION("""COMPUTED_VALUE"""),"")</f>
        <v/>
      </c>
      <c r="AB712" t="str">
        <f>IFERROR(__xludf.DUMMYFUNCTION("""COMPUTED_VALUE"""),"")</f>
        <v/>
      </c>
      <c r="AC712" t="str">
        <f>IFERROR(__xludf.DUMMYFUNCTION("""COMPUTED_VALUE"""),"")</f>
        <v/>
      </c>
      <c r="AD712" t="str">
        <f>IFERROR(__xludf.DUMMYFUNCTION("""COMPUTED_VALUE"""),"")</f>
        <v/>
      </c>
      <c r="AE712" t="str">
        <f>IFERROR(__xludf.DUMMYFUNCTION("""COMPUTED_VALUE"""),"")</f>
        <v/>
      </c>
      <c r="AF712" t="str">
        <f>IFERROR(__xludf.DUMMYFUNCTION("""COMPUTED_VALUE"""),"")</f>
        <v/>
      </c>
      <c r="AG712" t="str">
        <f>IFERROR(__xludf.DUMMYFUNCTION("""COMPUTED_VALUE"""),"")</f>
        <v/>
      </c>
    </row>
    <row r="713">
      <c r="A713" t="str">
        <f>IFERROR(__xludf.DUMMYFUNCTION("""COMPUTED_VALUE"""),"")</f>
        <v/>
      </c>
      <c r="B713" t="str">
        <f>IFERROR(__xludf.DUMMYFUNCTION("""COMPUTED_VALUE"""),"")</f>
        <v/>
      </c>
      <c r="C713" t="str">
        <f>IFERROR(__xludf.DUMMYFUNCTION("""COMPUTED_VALUE"""),"")</f>
        <v/>
      </c>
      <c r="D713" t="str">
        <f>IFERROR(__xludf.DUMMYFUNCTION("""COMPUTED_VALUE"""),"")</f>
        <v/>
      </c>
      <c r="E713" t="str">
        <f>IFERROR(__xludf.DUMMYFUNCTION("""COMPUTED_VALUE"""),"")</f>
        <v/>
      </c>
      <c r="F713" t="str">
        <f>IFERROR(__xludf.DUMMYFUNCTION("""COMPUTED_VALUE"""),"")</f>
        <v/>
      </c>
      <c r="G713" t="str">
        <f>IFERROR(__xludf.DUMMYFUNCTION("""COMPUTED_VALUE"""),"")</f>
        <v/>
      </c>
      <c r="H713" t="str">
        <f>IFERROR(__xludf.DUMMYFUNCTION("""COMPUTED_VALUE"""),"")</f>
        <v/>
      </c>
      <c r="I713" t="str">
        <f>IFERROR(__xludf.DUMMYFUNCTION("""COMPUTED_VALUE"""),"")</f>
        <v/>
      </c>
      <c r="J713" t="str">
        <f>IFERROR(__xludf.DUMMYFUNCTION("""COMPUTED_VALUE"""),"")</f>
        <v/>
      </c>
      <c r="K713" t="str">
        <f>IFERROR(__xludf.DUMMYFUNCTION("""COMPUTED_VALUE"""),"")</f>
        <v/>
      </c>
      <c r="L713" s="61" t="str">
        <f>IFERROR(__xludf.DUMMYFUNCTION("""COMPUTED_VALUE"""),"")</f>
        <v/>
      </c>
      <c r="M713" s="61" t="str">
        <f>IFERROR(__xludf.DUMMYFUNCTION("""COMPUTED_VALUE"""),"")</f>
        <v/>
      </c>
      <c r="N713" t="str">
        <f>IFERROR(__xludf.DUMMYFUNCTION("""COMPUTED_VALUE"""),"")</f>
        <v/>
      </c>
      <c r="O713" t="str">
        <f>IFERROR(__xludf.DUMMYFUNCTION("""COMPUTED_VALUE"""),"")</f>
        <v/>
      </c>
      <c r="P713" t="str">
        <f>IFERROR(__xludf.DUMMYFUNCTION("""COMPUTED_VALUE"""),"")</f>
        <v/>
      </c>
      <c r="Q713" t="str">
        <f>IFERROR(__xludf.DUMMYFUNCTION("""COMPUTED_VALUE"""),"")</f>
        <v/>
      </c>
      <c r="R713" t="str">
        <f>IFERROR(__xludf.DUMMYFUNCTION("""COMPUTED_VALUE"""),"")</f>
        <v/>
      </c>
      <c r="S713" t="str">
        <f>IFERROR(__xludf.DUMMYFUNCTION("""COMPUTED_VALUE"""),"")</f>
        <v/>
      </c>
      <c r="T713" t="str">
        <f>IFERROR(__xludf.DUMMYFUNCTION("""COMPUTED_VALUE"""),"")</f>
        <v/>
      </c>
      <c r="U713" t="str">
        <f>IFERROR(__xludf.DUMMYFUNCTION("""COMPUTED_VALUE"""),"")</f>
        <v/>
      </c>
      <c r="V713" t="str">
        <f>IFERROR(__xludf.DUMMYFUNCTION("""COMPUTED_VALUE"""),"")</f>
        <v/>
      </c>
      <c r="W713" t="str">
        <f>IFERROR(__xludf.DUMMYFUNCTION("""COMPUTED_VALUE"""),"")</f>
        <v/>
      </c>
      <c r="X713" t="str">
        <f>IFERROR(__xludf.DUMMYFUNCTION("""COMPUTED_VALUE"""),"")</f>
        <v/>
      </c>
      <c r="Y713" t="str">
        <f>IFERROR(__xludf.DUMMYFUNCTION("""COMPUTED_VALUE"""),"")</f>
        <v/>
      </c>
      <c r="Z713" t="str">
        <f>IFERROR(__xludf.DUMMYFUNCTION("""COMPUTED_VALUE"""),"")</f>
        <v/>
      </c>
      <c r="AA713" t="str">
        <f>IFERROR(__xludf.DUMMYFUNCTION("""COMPUTED_VALUE"""),"")</f>
        <v/>
      </c>
      <c r="AB713" t="str">
        <f>IFERROR(__xludf.DUMMYFUNCTION("""COMPUTED_VALUE"""),"")</f>
        <v/>
      </c>
      <c r="AC713" t="str">
        <f>IFERROR(__xludf.DUMMYFUNCTION("""COMPUTED_VALUE"""),"")</f>
        <v/>
      </c>
      <c r="AD713" t="str">
        <f>IFERROR(__xludf.DUMMYFUNCTION("""COMPUTED_VALUE"""),"")</f>
        <v/>
      </c>
      <c r="AE713" t="str">
        <f>IFERROR(__xludf.DUMMYFUNCTION("""COMPUTED_VALUE"""),"")</f>
        <v/>
      </c>
      <c r="AF713" t="str">
        <f>IFERROR(__xludf.DUMMYFUNCTION("""COMPUTED_VALUE"""),"")</f>
        <v/>
      </c>
      <c r="AG713" t="str">
        <f>IFERROR(__xludf.DUMMYFUNCTION("""COMPUTED_VALUE"""),"")</f>
        <v/>
      </c>
    </row>
    <row r="714">
      <c r="A714" t="str">
        <f>IFERROR(__xludf.DUMMYFUNCTION("""COMPUTED_VALUE"""),"")</f>
        <v/>
      </c>
      <c r="B714" t="str">
        <f>IFERROR(__xludf.DUMMYFUNCTION("""COMPUTED_VALUE"""),"")</f>
        <v/>
      </c>
      <c r="C714" t="str">
        <f>IFERROR(__xludf.DUMMYFUNCTION("""COMPUTED_VALUE"""),"")</f>
        <v/>
      </c>
      <c r="D714" t="str">
        <f>IFERROR(__xludf.DUMMYFUNCTION("""COMPUTED_VALUE"""),"")</f>
        <v/>
      </c>
      <c r="E714" t="str">
        <f>IFERROR(__xludf.DUMMYFUNCTION("""COMPUTED_VALUE"""),"")</f>
        <v/>
      </c>
      <c r="F714" t="str">
        <f>IFERROR(__xludf.DUMMYFUNCTION("""COMPUTED_VALUE"""),"")</f>
        <v/>
      </c>
      <c r="G714" t="str">
        <f>IFERROR(__xludf.DUMMYFUNCTION("""COMPUTED_VALUE"""),"")</f>
        <v/>
      </c>
      <c r="H714" t="str">
        <f>IFERROR(__xludf.DUMMYFUNCTION("""COMPUTED_VALUE"""),"")</f>
        <v/>
      </c>
      <c r="I714" t="str">
        <f>IFERROR(__xludf.DUMMYFUNCTION("""COMPUTED_VALUE"""),"")</f>
        <v/>
      </c>
      <c r="J714" t="str">
        <f>IFERROR(__xludf.DUMMYFUNCTION("""COMPUTED_VALUE"""),"")</f>
        <v/>
      </c>
      <c r="K714" t="str">
        <f>IFERROR(__xludf.DUMMYFUNCTION("""COMPUTED_VALUE"""),"")</f>
        <v/>
      </c>
      <c r="L714" s="61" t="str">
        <f>IFERROR(__xludf.DUMMYFUNCTION("""COMPUTED_VALUE"""),"")</f>
        <v/>
      </c>
      <c r="M714" s="61" t="str">
        <f>IFERROR(__xludf.DUMMYFUNCTION("""COMPUTED_VALUE"""),"")</f>
        <v/>
      </c>
      <c r="N714" t="str">
        <f>IFERROR(__xludf.DUMMYFUNCTION("""COMPUTED_VALUE"""),"")</f>
        <v/>
      </c>
      <c r="O714" t="str">
        <f>IFERROR(__xludf.DUMMYFUNCTION("""COMPUTED_VALUE"""),"")</f>
        <v/>
      </c>
      <c r="P714" t="str">
        <f>IFERROR(__xludf.DUMMYFUNCTION("""COMPUTED_VALUE"""),"")</f>
        <v/>
      </c>
      <c r="Q714" t="str">
        <f>IFERROR(__xludf.DUMMYFUNCTION("""COMPUTED_VALUE"""),"")</f>
        <v/>
      </c>
      <c r="R714" t="str">
        <f>IFERROR(__xludf.DUMMYFUNCTION("""COMPUTED_VALUE"""),"")</f>
        <v/>
      </c>
      <c r="S714" t="str">
        <f>IFERROR(__xludf.DUMMYFUNCTION("""COMPUTED_VALUE"""),"")</f>
        <v/>
      </c>
      <c r="T714" t="str">
        <f>IFERROR(__xludf.DUMMYFUNCTION("""COMPUTED_VALUE"""),"")</f>
        <v/>
      </c>
      <c r="U714" t="str">
        <f>IFERROR(__xludf.DUMMYFUNCTION("""COMPUTED_VALUE"""),"")</f>
        <v/>
      </c>
      <c r="V714" t="str">
        <f>IFERROR(__xludf.DUMMYFUNCTION("""COMPUTED_VALUE"""),"")</f>
        <v/>
      </c>
      <c r="W714" t="str">
        <f>IFERROR(__xludf.DUMMYFUNCTION("""COMPUTED_VALUE"""),"")</f>
        <v/>
      </c>
      <c r="X714" t="str">
        <f>IFERROR(__xludf.DUMMYFUNCTION("""COMPUTED_VALUE"""),"")</f>
        <v/>
      </c>
      <c r="Y714" t="str">
        <f>IFERROR(__xludf.DUMMYFUNCTION("""COMPUTED_VALUE"""),"")</f>
        <v/>
      </c>
      <c r="Z714" t="str">
        <f>IFERROR(__xludf.DUMMYFUNCTION("""COMPUTED_VALUE"""),"")</f>
        <v/>
      </c>
      <c r="AA714" t="str">
        <f>IFERROR(__xludf.DUMMYFUNCTION("""COMPUTED_VALUE"""),"")</f>
        <v/>
      </c>
      <c r="AB714" t="str">
        <f>IFERROR(__xludf.DUMMYFUNCTION("""COMPUTED_VALUE"""),"")</f>
        <v/>
      </c>
      <c r="AC714" t="str">
        <f>IFERROR(__xludf.DUMMYFUNCTION("""COMPUTED_VALUE"""),"")</f>
        <v/>
      </c>
      <c r="AD714" t="str">
        <f>IFERROR(__xludf.DUMMYFUNCTION("""COMPUTED_VALUE"""),"")</f>
        <v/>
      </c>
      <c r="AE714" t="str">
        <f>IFERROR(__xludf.DUMMYFUNCTION("""COMPUTED_VALUE"""),"")</f>
        <v/>
      </c>
      <c r="AF714" t="str">
        <f>IFERROR(__xludf.DUMMYFUNCTION("""COMPUTED_VALUE"""),"")</f>
        <v/>
      </c>
      <c r="AG714" t="str">
        <f>IFERROR(__xludf.DUMMYFUNCTION("""COMPUTED_VALUE"""),"")</f>
        <v/>
      </c>
    </row>
    <row r="715">
      <c r="A715" t="str">
        <f>IFERROR(__xludf.DUMMYFUNCTION("""COMPUTED_VALUE"""),"")</f>
        <v/>
      </c>
      <c r="B715" t="str">
        <f>IFERROR(__xludf.DUMMYFUNCTION("""COMPUTED_VALUE"""),"")</f>
        <v/>
      </c>
      <c r="C715" t="str">
        <f>IFERROR(__xludf.DUMMYFUNCTION("""COMPUTED_VALUE"""),"")</f>
        <v/>
      </c>
      <c r="D715" t="str">
        <f>IFERROR(__xludf.DUMMYFUNCTION("""COMPUTED_VALUE"""),"")</f>
        <v/>
      </c>
      <c r="E715" t="str">
        <f>IFERROR(__xludf.DUMMYFUNCTION("""COMPUTED_VALUE"""),"")</f>
        <v/>
      </c>
      <c r="F715" t="str">
        <f>IFERROR(__xludf.DUMMYFUNCTION("""COMPUTED_VALUE"""),"")</f>
        <v/>
      </c>
      <c r="G715" t="str">
        <f>IFERROR(__xludf.DUMMYFUNCTION("""COMPUTED_VALUE"""),"")</f>
        <v/>
      </c>
      <c r="H715" t="str">
        <f>IFERROR(__xludf.DUMMYFUNCTION("""COMPUTED_VALUE"""),"")</f>
        <v/>
      </c>
      <c r="I715" t="str">
        <f>IFERROR(__xludf.DUMMYFUNCTION("""COMPUTED_VALUE"""),"")</f>
        <v/>
      </c>
      <c r="J715" t="str">
        <f>IFERROR(__xludf.DUMMYFUNCTION("""COMPUTED_VALUE"""),"")</f>
        <v/>
      </c>
      <c r="K715" t="str">
        <f>IFERROR(__xludf.DUMMYFUNCTION("""COMPUTED_VALUE"""),"")</f>
        <v/>
      </c>
      <c r="L715" s="61" t="str">
        <f>IFERROR(__xludf.DUMMYFUNCTION("""COMPUTED_VALUE"""),"")</f>
        <v/>
      </c>
      <c r="M715" s="61" t="str">
        <f>IFERROR(__xludf.DUMMYFUNCTION("""COMPUTED_VALUE"""),"")</f>
        <v/>
      </c>
      <c r="N715" t="str">
        <f>IFERROR(__xludf.DUMMYFUNCTION("""COMPUTED_VALUE"""),"")</f>
        <v/>
      </c>
      <c r="O715" t="str">
        <f>IFERROR(__xludf.DUMMYFUNCTION("""COMPUTED_VALUE"""),"")</f>
        <v/>
      </c>
      <c r="P715" t="str">
        <f>IFERROR(__xludf.DUMMYFUNCTION("""COMPUTED_VALUE"""),"")</f>
        <v/>
      </c>
      <c r="Q715" t="str">
        <f>IFERROR(__xludf.DUMMYFUNCTION("""COMPUTED_VALUE"""),"")</f>
        <v/>
      </c>
      <c r="R715" t="str">
        <f>IFERROR(__xludf.DUMMYFUNCTION("""COMPUTED_VALUE"""),"")</f>
        <v/>
      </c>
      <c r="S715" t="str">
        <f>IFERROR(__xludf.DUMMYFUNCTION("""COMPUTED_VALUE"""),"")</f>
        <v/>
      </c>
      <c r="T715" t="str">
        <f>IFERROR(__xludf.DUMMYFUNCTION("""COMPUTED_VALUE"""),"")</f>
        <v/>
      </c>
      <c r="U715" t="str">
        <f>IFERROR(__xludf.DUMMYFUNCTION("""COMPUTED_VALUE"""),"")</f>
        <v/>
      </c>
      <c r="V715" t="str">
        <f>IFERROR(__xludf.DUMMYFUNCTION("""COMPUTED_VALUE"""),"")</f>
        <v/>
      </c>
      <c r="W715" t="str">
        <f>IFERROR(__xludf.DUMMYFUNCTION("""COMPUTED_VALUE"""),"")</f>
        <v/>
      </c>
      <c r="X715" t="str">
        <f>IFERROR(__xludf.DUMMYFUNCTION("""COMPUTED_VALUE"""),"")</f>
        <v/>
      </c>
      <c r="Y715" t="str">
        <f>IFERROR(__xludf.DUMMYFUNCTION("""COMPUTED_VALUE"""),"")</f>
        <v/>
      </c>
      <c r="Z715" t="str">
        <f>IFERROR(__xludf.DUMMYFUNCTION("""COMPUTED_VALUE"""),"")</f>
        <v/>
      </c>
      <c r="AA715" t="str">
        <f>IFERROR(__xludf.DUMMYFUNCTION("""COMPUTED_VALUE"""),"")</f>
        <v/>
      </c>
      <c r="AB715" t="str">
        <f>IFERROR(__xludf.DUMMYFUNCTION("""COMPUTED_VALUE"""),"")</f>
        <v/>
      </c>
      <c r="AC715" t="str">
        <f>IFERROR(__xludf.DUMMYFUNCTION("""COMPUTED_VALUE"""),"")</f>
        <v/>
      </c>
      <c r="AD715" t="str">
        <f>IFERROR(__xludf.DUMMYFUNCTION("""COMPUTED_VALUE"""),"")</f>
        <v/>
      </c>
      <c r="AE715" t="str">
        <f>IFERROR(__xludf.DUMMYFUNCTION("""COMPUTED_VALUE"""),"")</f>
        <v/>
      </c>
      <c r="AF715" t="str">
        <f>IFERROR(__xludf.DUMMYFUNCTION("""COMPUTED_VALUE"""),"")</f>
        <v/>
      </c>
      <c r="AG715" t="str">
        <f>IFERROR(__xludf.DUMMYFUNCTION("""COMPUTED_VALUE"""),"")</f>
        <v/>
      </c>
    </row>
    <row r="716">
      <c r="A716" t="str">
        <f>IFERROR(__xludf.DUMMYFUNCTION("""COMPUTED_VALUE"""),"")</f>
        <v/>
      </c>
      <c r="B716" t="str">
        <f>IFERROR(__xludf.DUMMYFUNCTION("""COMPUTED_VALUE"""),"")</f>
        <v/>
      </c>
      <c r="C716" t="str">
        <f>IFERROR(__xludf.DUMMYFUNCTION("""COMPUTED_VALUE"""),"")</f>
        <v/>
      </c>
      <c r="D716" t="str">
        <f>IFERROR(__xludf.DUMMYFUNCTION("""COMPUTED_VALUE"""),"")</f>
        <v/>
      </c>
      <c r="E716" t="str">
        <f>IFERROR(__xludf.DUMMYFUNCTION("""COMPUTED_VALUE"""),"")</f>
        <v/>
      </c>
      <c r="F716" t="str">
        <f>IFERROR(__xludf.DUMMYFUNCTION("""COMPUTED_VALUE"""),"")</f>
        <v/>
      </c>
      <c r="G716" t="str">
        <f>IFERROR(__xludf.DUMMYFUNCTION("""COMPUTED_VALUE"""),"")</f>
        <v/>
      </c>
      <c r="H716" t="str">
        <f>IFERROR(__xludf.DUMMYFUNCTION("""COMPUTED_VALUE"""),"")</f>
        <v/>
      </c>
      <c r="I716" t="str">
        <f>IFERROR(__xludf.DUMMYFUNCTION("""COMPUTED_VALUE"""),"")</f>
        <v/>
      </c>
      <c r="J716" t="str">
        <f>IFERROR(__xludf.DUMMYFUNCTION("""COMPUTED_VALUE"""),"")</f>
        <v/>
      </c>
      <c r="K716" t="str">
        <f>IFERROR(__xludf.DUMMYFUNCTION("""COMPUTED_VALUE"""),"")</f>
        <v/>
      </c>
      <c r="L716" s="61" t="str">
        <f>IFERROR(__xludf.DUMMYFUNCTION("""COMPUTED_VALUE"""),"")</f>
        <v/>
      </c>
      <c r="M716" s="61" t="str">
        <f>IFERROR(__xludf.DUMMYFUNCTION("""COMPUTED_VALUE"""),"")</f>
        <v/>
      </c>
      <c r="N716" t="str">
        <f>IFERROR(__xludf.DUMMYFUNCTION("""COMPUTED_VALUE"""),"")</f>
        <v/>
      </c>
      <c r="O716" t="str">
        <f>IFERROR(__xludf.DUMMYFUNCTION("""COMPUTED_VALUE"""),"")</f>
        <v/>
      </c>
      <c r="P716" t="str">
        <f>IFERROR(__xludf.DUMMYFUNCTION("""COMPUTED_VALUE"""),"")</f>
        <v/>
      </c>
      <c r="Q716" t="str">
        <f>IFERROR(__xludf.DUMMYFUNCTION("""COMPUTED_VALUE"""),"")</f>
        <v/>
      </c>
      <c r="R716" t="str">
        <f>IFERROR(__xludf.DUMMYFUNCTION("""COMPUTED_VALUE"""),"")</f>
        <v/>
      </c>
      <c r="S716" t="str">
        <f>IFERROR(__xludf.DUMMYFUNCTION("""COMPUTED_VALUE"""),"")</f>
        <v/>
      </c>
      <c r="T716" t="str">
        <f>IFERROR(__xludf.DUMMYFUNCTION("""COMPUTED_VALUE"""),"")</f>
        <v/>
      </c>
      <c r="U716" t="str">
        <f>IFERROR(__xludf.DUMMYFUNCTION("""COMPUTED_VALUE"""),"")</f>
        <v/>
      </c>
      <c r="V716" t="str">
        <f>IFERROR(__xludf.DUMMYFUNCTION("""COMPUTED_VALUE"""),"")</f>
        <v/>
      </c>
      <c r="W716" t="str">
        <f>IFERROR(__xludf.DUMMYFUNCTION("""COMPUTED_VALUE"""),"")</f>
        <v/>
      </c>
      <c r="X716" t="str">
        <f>IFERROR(__xludf.DUMMYFUNCTION("""COMPUTED_VALUE"""),"")</f>
        <v/>
      </c>
      <c r="Y716" t="str">
        <f>IFERROR(__xludf.DUMMYFUNCTION("""COMPUTED_VALUE"""),"")</f>
        <v/>
      </c>
      <c r="Z716" t="str">
        <f>IFERROR(__xludf.DUMMYFUNCTION("""COMPUTED_VALUE"""),"")</f>
        <v/>
      </c>
      <c r="AA716" t="str">
        <f>IFERROR(__xludf.DUMMYFUNCTION("""COMPUTED_VALUE"""),"")</f>
        <v/>
      </c>
      <c r="AB716" t="str">
        <f>IFERROR(__xludf.DUMMYFUNCTION("""COMPUTED_VALUE"""),"")</f>
        <v/>
      </c>
      <c r="AC716" t="str">
        <f>IFERROR(__xludf.DUMMYFUNCTION("""COMPUTED_VALUE"""),"")</f>
        <v/>
      </c>
      <c r="AD716" t="str">
        <f>IFERROR(__xludf.DUMMYFUNCTION("""COMPUTED_VALUE"""),"")</f>
        <v/>
      </c>
      <c r="AE716" t="str">
        <f>IFERROR(__xludf.DUMMYFUNCTION("""COMPUTED_VALUE"""),"")</f>
        <v/>
      </c>
      <c r="AF716" t="str">
        <f>IFERROR(__xludf.DUMMYFUNCTION("""COMPUTED_VALUE"""),"")</f>
        <v/>
      </c>
      <c r="AG716" t="str">
        <f>IFERROR(__xludf.DUMMYFUNCTION("""COMPUTED_VALUE"""),"")</f>
        <v/>
      </c>
    </row>
    <row r="717">
      <c r="A717" t="str">
        <f>IFERROR(__xludf.DUMMYFUNCTION("""COMPUTED_VALUE"""),"")</f>
        <v/>
      </c>
      <c r="B717" t="str">
        <f>IFERROR(__xludf.DUMMYFUNCTION("""COMPUTED_VALUE"""),"")</f>
        <v/>
      </c>
      <c r="C717" t="str">
        <f>IFERROR(__xludf.DUMMYFUNCTION("""COMPUTED_VALUE"""),"")</f>
        <v/>
      </c>
      <c r="D717" t="str">
        <f>IFERROR(__xludf.DUMMYFUNCTION("""COMPUTED_VALUE"""),"")</f>
        <v/>
      </c>
      <c r="E717" t="str">
        <f>IFERROR(__xludf.DUMMYFUNCTION("""COMPUTED_VALUE"""),"")</f>
        <v/>
      </c>
      <c r="F717" t="str">
        <f>IFERROR(__xludf.DUMMYFUNCTION("""COMPUTED_VALUE"""),"")</f>
        <v/>
      </c>
      <c r="G717" t="str">
        <f>IFERROR(__xludf.DUMMYFUNCTION("""COMPUTED_VALUE"""),"")</f>
        <v/>
      </c>
      <c r="H717" t="str">
        <f>IFERROR(__xludf.DUMMYFUNCTION("""COMPUTED_VALUE"""),"")</f>
        <v/>
      </c>
      <c r="I717" t="str">
        <f>IFERROR(__xludf.DUMMYFUNCTION("""COMPUTED_VALUE"""),"")</f>
        <v/>
      </c>
      <c r="J717" t="str">
        <f>IFERROR(__xludf.DUMMYFUNCTION("""COMPUTED_VALUE"""),"")</f>
        <v/>
      </c>
      <c r="K717" t="str">
        <f>IFERROR(__xludf.DUMMYFUNCTION("""COMPUTED_VALUE"""),"")</f>
        <v/>
      </c>
      <c r="L717" s="61" t="str">
        <f>IFERROR(__xludf.DUMMYFUNCTION("""COMPUTED_VALUE"""),"")</f>
        <v/>
      </c>
      <c r="M717" s="61" t="str">
        <f>IFERROR(__xludf.DUMMYFUNCTION("""COMPUTED_VALUE"""),"")</f>
        <v/>
      </c>
      <c r="N717" t="str">
        <f>IFERROR(__xludf.DUMMYFUNCTION("""COMPUTED_VALUE"""),"")</f>
        <v/>
      </c>
      <c r="O717" t="str">
        <f>IFERROR(__xludf.DUMMYFUNCTION("""COMPUTED_VALUE"""),"")</f>
        <v/>
      </c>
      <c r="P717" t="str">
        <f>IFERROR(__xludf.DUMMYFUNCTION("""COMPUTED_VALUE"""),"")</f>
        <v/>
      </c>
      <c r="Q717" t="str">
        <f>IFERROR(__xludf.DUMMYFUNCTION("""COMPUTED_VALUE"""),"")</f>
        <v/>
      </c>
      <c r="R717" t="str">
        <f>IFERROR(__xludf.DUMMYFUNCTION("""COMPUTED_VALUE"""),"")</f>
        <v/>
      </c>
      <c r="S717" t="str">
        <f>IFERROR(__xludf.DUMMYFUNCTION("""COMPUTED_VALUE"""),"")</f>
        <v/>
      </c>
      <c r="T717" t="str">
        <f>IFERROR(__xludf.DUMMYFUNCTION("""COMPUTED_VALUE"""),"")</f>
        <v/>
      </c>
      <c r="U717" t="str">
        <f>IFERROR(__xludf.DUMMYFUNCTION("""COMPUTED_VALUE"""),"")</f>
        <v/>
      </c>
      <c r="V717" t="str">
        <f>IFERROR(__xludf.DUMMYFUNCTION("""COMPUTED_VALUE"""),"")</f>
        <v/>
      </c>
      <c r="W717" t="str">
        <f>IFERROR(__xludf.DUMMYFUNCTION("""COMPUTED_VALUE"""),"")</f>
        <v/>
      </c>
      <c r="X717" t="str">
        <f>IFERROR(__xludf.DUMMYFUNCTION("""COMPUTED_VALUE"""),"")</f>
        <v/>
      </c>
      <c r="Y717" t="str">
        <f>IFERROR(__xludf.DUMMYFUNCTION("""COMPUTED_VALUE"""),"")</f>
        <v/>
      </c>
      <c r="Z717" t="str">
        <f>IFERROR(__xludf.DUMMYFUNCTION("""COMPUTED_VALUE"""),"")</f>
        <v/>
      </c>
      <c r="AA717" t="str">
        <f>IFERROR(__xludf.DUMMYFUNCTION("""COMPUTED_VALUE"""),"")</f>
        <v/>
      </c>
      <c r="AB717" t="str">
        <f>IFERROR(__xludf.DUMMYFUNCTION("""COMPUTED_VALUE"""),"")</f>
        <v/>
      </c>
      <c r="AC717" t="str">
        <f>IFERROR(__xludf.DUMMYFUNCTION("""COMPUTED_VALUE"""),"")</f>
        <v/>
      </c>
      <c r="AD717" t="str">
        <f>IFERROR(__xludf.DUMMYFUNCTION("""COMPUTED_VALUE"""),"")</f>
        <v/>
      </c>
      <c r="AE717" t="str">
        <f>IFERROR(__xludf.DUMMYFUNCTION("""COMPUTED_VALUE"""),"")</f>
        <v/>
      </c>
      <c r="AF717" t="str">
        <f>IFERROR(__xludf.DUMMYFUNCTION("""COMPUTED_VALUE"""),"")</f>
        <v/>
      </c>
      <c r="AG717" t="str">
        <f>IFERROR(__xludf.DUMMYFUNCTION("""COMPUTED_VALUE"""),"")</f>
        <v/>
      </c>
    </row>
    <row r="718">
      <c r="A718" t="str">
        <f>IFERROR(__xludf.DUMMYFUNCTION("""COMPUTED_VALUE"""),"")</f>
        <v/>
      </c>
      <c r="B718" t="str">
        <f>IFERROR(__xludf.DUMMYFUNCTION("""COMPUTED_VALUE"""),"")</f>
        <v/>
      </c>
      <c r="C718" t="str">
        <f>IFERROR(__xludf.DUMMYFUNCTION("""COMPUTED_VALUE"""),"")</f>
        <v/>
      </c>
      <c r="D718" t="str">
        <f>IFERROR(__xludf.DUMMYFUNCTION("""COMPUTED_VALUE"""),"")</f>
        <v/>
      </c>
      <c r="E718" t="str">
        <f>IFERROR(__xludf.DUMMYFUNCTION("""COMPUTED_VALUE"""),"")</f>
        <v/>
      </c>
      <c r="F718" t="str">
        <f>IFERROR(__xludf.DUMMYFUNCTION("""COMPUTED_VALUE"""),"")</f>
        <v/>
      </c>
      <c r="G718" t="str">
        <f>IFERROR(__xludf.DUMMYFUNCTION("""COMPUTED_VALUE"""),"")</f>
        <v/>
      </c>
      <c r="H718" t="str">
        <f>IFERROR(__xludf.DUMMYFUNCTION("""COMPUTED_VALUE"""),"")</f>
        <v/>
      </c>
      <c r="I718" t="str">
        <f>IFERROR(__xludf.DUMMYFUNCTION("""COMPUTED_VALUE"""),"")</f>
        <v/>
      </c>
      <c r="J718" t="str">
        <f>IFERROR(__xludf.DUMMYFUNCTION("""COMPUTED_VALUE"""),"")</f>
        <v/>
      </c>
      <c r="K718" t="str">
        <f>IFERROR(__xludf.DUMMYFUNCTION("""COMPUTED_VALUE"""),"")</f>
        <v/>
      </c>
      <c r="L718" s="61" t="str">
        <f>IFERROR(__xludf.DUMMYFUNCTION("""COMPUTED_VALUE"""),"")</f>
        <v/>
      </c>
      <c r="M718" s="61" t="str">
        <f>IFERROR(__xludf.DUMMYFUNCTION("""COMPUTED_VALUE"""),"")</f>
        <v/>
      </c>
      <c r="N718" t="str">
        <f>IFERROR(__xludf.DUMMYFUNCTION("""COMPUTED_VALUE"""),"")</f>
        <v/>
      </c>
      <c r="O718" t="str">
        <f>IFERROR(__xludf.DUMMYFUNCTION("""COMPUTED_VALUE"""),"")</f>
        <v/>
      </c>
      <c r="P718" t="str">
        <f>IFERROR(__xludf.DUMMYFUNCTION("""COMPUTED_VALUE"""),"")</f>
        <v/>
      </c>
      <c r="Q718" t="str">
        <f>IFERROR(__xludf.DUMMYFUNCTION("""COMPUTED_VALUE"""),"")</f>
        <v/>
      </c>
      <c r="R718" t="str">
        <f>IFERROR(__xludf.DUMMYFUNCTION("""COMPUTED_VALUE"""),"")</f>
        <v/>
      </c>
      <c r="S718" t="str">
        <f>IFERROR(__xludf.DUMMYFUNCTION("""COMPUTED_VALUE"""),"")</f>
        <v/>
      </c>
      <c r="T718" t="str">
        <f>IFERROR(__xludf.DUMMYFUNCTION("""COMPUTED_VALUE"""),"")</f>
        <v/>
      </c>
      <c r="U718" t="str">
        <f>IFERROR(__xludf.DUMMYFUNCTION("""COMPUTED_VALUE"""),"")</f>
        <v/>
      </c>
      <c r="V718" t="str">
        <f>IFERROR(__xludf.DUMMYFUNCTION("""COMPUTED_VALUE"""),"")</f>
        <v/>
      </c>
      <c r="W718" t="str">
        <f>IFERROR(__xludf.DUMMYFUNCTION("""COMPUTED_VALUE"""),"")</f>
        <v/>
      </c>
      <c r="X718" t="str">
        <f>IFERROR(__xludf.DUMMYFUNCTION("""COMPUTED_VALUE"""),"")</f>
        <v/>
      </c>
      <c r="Y718" t="str">
        <f>IFERROR(__xludf.DUMMYFUNCTION("""COMPUTED_VALUE"""),"")</f>
        <v/>
      </c>
      <c r="Z718" t="str">
        <f>IFERROR(__xludf.DUMMYFUNCTION("""COMPUTED_VALUE"""),"")</f>
        <v/>
      </c>
      <c r="AA718" t="str">
        <f>IFERROR(__xludf.DUMMYFUNCTION("""COMPUTED_VALUE"""),"")</f>
        <v/>
      </c>
      <c r="AB718" t="str">
        <f>IFERROR(__xludf.DUMMYFUNCTION("""COMPUTED_VALUE"""),"")</f>
        <v/>
      </c>
      <c r="AC718" t="str">
        <f>IFERROR(__xludf.DUMMYFUNCTION("""COMPUTED_VALUE"""),"")</f>
        <v/>
      </c>
      <c r="AD718" t="str">
        <f>IFERROR(__xludf.DUMMYFUNCTION("""COMPUTED_VALUE"""),"")</f>
        <v/>
      </c>
      <c r="AE718" t="str">
        <f>IFERROR(__xludf.DUMMYFUNCTION("""COMPUTED_VALUE"""),"")</f>
        <v/>
      </c>
      <c r="AF718" t="str">
        <f>IFERROR(__xludf.DUMMYFUNCTION("""COMPUTED_VALUE"""),"")</f>
        <v/>
      </c>
      <c r="AG718" t="str">
        <f>IFERROR(__xludf.DUMMYFUNCTION("""COMPUTED_VALUE"""),"")</f>
        <v/>
      </c>
    </row>
    <row r="719">
      <c r="A719" t="str">
        <f>IFERROR(__xludf.DUMMYFUNCTION("""COMPUTED_VALUE"""),"")</f>
        <v/>
      </c>
      <c r="B719" t="str">
        <f>IFERROR(__xludf.DUMMYFUNCTION("""COMPUTED_VALUE"""),"")</f>
        <v/>
      </c>
      <c r="C719" t="str">
        <f>IFERROR(__xludf.DUMMYFUNCTION("""COMPUTED_VALUE"""),"")</f>
        <v/>
      </c>
      <c r="D719" t="str">
        <f>IFERROR(__xludf.DUMMYFUNCTION("""COMPUTED_VALUE"""),"")</f>
        <v/>
      </c>
      <c r="E719" t="str">
        <f>IFERROR(__xludf.DUMMYFUNCTION("""COMPUTED_VALUE"""),"")</f>
        <v/>
      </c>
      <c r="F719" t="str">
        <f>IFERROR(__xludf.DUMMYFUNCTION("""COMPUTED_VALUE"""),"")</f>
        <v/>
      </c>
      <c r="G719" t="str">
        <f>IFERROR(__xludf.DUMMYFUNCTION("""COMPUTED_VALUE"""),"")</f>
        <v/>
      </c>
      <c r="H719" t="str">
        <f>IFERROR(__xludf.DUMMYFUNCTION("""COMPUTED_VALUE"""),"")</f>
        <v/>
      </c>
      <c r="I719" t="str">
        <f>IFERROR(__xludf.DUMMYFUNCTION("""COMPUTED_VALUE"""),"")</f>
        <v/>
      </c>
      <c r="J719" t="str">
        <f>IFERROR(__xludf.DUMMYFUNCTION("""COMPUTED_VALUE"""),"")</f>
        <v/>
      </c>
      <c r="K719" t="str">
        <f>IFERROR(__xludf.DUMMYFUNCTION("""COMPUTED_VALUE"""),"")</f>
        <v/>
      </c>
      <c r="L719" s="61" t="str">
        <f>IFERROR(__xludf.DUMMYFUNCTION("""COMPUTED_VALUE"""),"")</f>
        <v/>
      </c>
      <c r="M719" s="61" t="str">
        <f>IFERROR(__xludf.DUMMYFUNCTION("""COMPUTED_VALUE"""),"")</f>
        <v/>
      </c>
      <c r="N719" t="str">
        <f>IFERROR(__xludf.DUMMYFUNCTION("""COMPUTED_VALUE"""),"")</f>
        <v/>
      </c>
      <c r="O719" t="str">
        <f>IFERROR(__xludf.DUMMYFUNCTION("""COMPUTED_VALUE"""),"")</f>
        <v/>
      </c>
      <c r="P719" t="str">
        <f>IFERROR(__xludf.DUMMYFUNCTION("""COMPUTED_VALUE"""),"")</f>
        <v/>
      </c>
      <c r="Q719" t="str">
        <f>IFERROR(__xludf.DUMMYFUNCTION("""COMPUTED_VALUE"""),"")</f>
        <v/>
      </c>
      <c r="R719" t="str">
        <f>IFERROR(__xludf.DUMMYFUNCTION("""COMPUTED_VALUE"""),"")</f>
        <v/>
      </c>
      <c r="S719" t="str">
        <f>IFERROR(__xludf.DUMMYFUNCTION("""COMPUTED_VALUE"""),"")</f>
        <v/>
      </c>
      <c r="T719" t="str">
        <f>IFERROR(__xludf.DUMMYFUNCTION("""COMPUTED_VALUE"""),"")</f>
        <v/>
      </c>
      <c r="U719" t="str">
        <f>IFERROR(__xludf.DUMMYFUNCTION("""COMPUTED_VALUE"""),"")</f>
        <v/>
      </c>
      <c r="V719" t="str">
        <f>IFERROR(__xludf.DUMMYFUNCTION("""COMPUTED_VALUE"""),"")</f>
        <v/>
      </c>
      <c r="W719" t="str">
        <f>IFERROR(__xludf.DUMMYFUNCTION("""COMPUTED_VALUE"""),"")</f>
        <v/>
      </c>
      <c r="X719" t="str">
        <f>IFERROR(__xludf.DUMMYFUNCTION("""COMPUTED_VALUE"""),"")</f>
        <v/>
      </c>
      <c r="Y719" t="str">
        <f>IFERROR(__xludf.DUMMYFUNCTION("""COMPUTED_VALUE"""),"")</f>
        <v/>
      </c>
      <c r="Z719" t="str">
        <f>IFERROR(__xludf.DUMMYFUNCTION("""COMPUTED_VALUE"""),"")</f>
        <v/>
      </c>
      <c r="AA719" t="str">
        <f>IFERROR(__xludf.DUMMYFUNCTION("""COMPUTED_VALUE"""),"")</f>
        <v/>
      </c>
      <c r="AB719" t="str">
        <f>IFERROR(__xludf.DUMMYFUNCTION("""COMPUTED_VALUE"""),"")</f>
        <v/>
      </c>
      <c r="AC719" t="str">
        <f>IFERROR(__xludf.DUMMYFUNCTION("""COMPUTED_VALUE"""),"")</f>
        <v/>
      </c>
      <c r="AD719" t="str">
        <f>IFERROR(__xludf.DUMMYFUNCTION("""COMPUTED_VALUE"""),"")</f>
        <v/>
      </c>
      <c r="AE719" t="str">
        <f>IFERROR(__xludf.DUMMYFUNCTION("""COMPUTED_VALUE"""),"")</f>
        <v/>
      </c>
      <c r="AF719" t="str">
        <f>IFERROR(__xludf.DUMMYFUNCTION("""COMPUTED_VALUE"""),"")</f>
        <v/>
      </c>
      <c r="AG719" t="str">
        <f>IFERROR(__xludf.DUMMYFUNCTION("""COMPUTED_VALUE"""),"")</f>
        <v/>
      </c>
    </row>
    <row r="720">
      <c r="A720" t="str">
        <f>IFERROR(__xludf.DUMMYFUNCTION("""COMPUTED_VALUE"""),"")</f>
        <v/>
      </c>
      <c r="B720" t="str">
        <f>IFERROR(__xludf.DUMMYFUNCTION("""COMPUTED_VALUE"""),"")</f>
        <v/>
      </c>
      <c r="C720" t="str">
        <f>IFERROR(__xludf.DUMMYFUNCTION("""COMPUTED_VALUE"""),"")</f>
        <v/>
      </c>
      <c r="D720" t="str">
        <f>IFERROR(__xludf.DUMMYFUNCTION("""COMPUTED_VALUE"""),"")</f>
        <v/>
      </c>
      <c r="E720" t="str">
        <f>IFERROR(__xludf.DUMMYFUNCTION("""COMPUTED_VALUE"""),"")</f>
        <v/>
      </c>
      <c r="F720" t="str">
        <f>IFERROR(__xludf.DUMMYFUNCTION("""COMPUTED_VALUE"""),"")</f>
        <v/>
      </c>
      <c r="G720" t="str">
        <f>IFERROR(__xludf.DUMMYFUNCTION("""COMPUTED_VALUE"""),"")</f>
        <v/>
      </c>
      <c r="H720" t="str">
        <f>IFERROR(__xludf.DUMMYFUNCTION("""COMPUTED_VALUE"""),"")</f>
        <v/>
      </c>
      <c r="I720" t="str">
        <f>IFERROR(__xludf.DUMMYFUNCTION("""COMPUTED_VALUE"""),"")</f>
        <v/>
      </c>
      <c r="J720" t="str">
        <f>IFERROR(__xludf.DUMMYFUNCTION("""COMPUTED_VALUE"""),"")</f>
        <v/>
      </c>
      <c r="K720" t="str">
        <f>IFERROR(__xludf.DUMMYFUNCTION("""COMPUTED_VALUE"""),"")</f>
        <v/>
      </c>
      <c r="L720" s="61" t="str">
        <f>IFERROR(__xludf.DUMMYFUNCTION("""COMPUTED_VALUE"""),"")</f>
        <v/>
      </c>
      <c r="M720" s="61" t="str">
        <f>IFERROR(__xludf.DUMMYFUNCTION("""COMPUTED_VALUE"""),"")</f>
        <v/>
      </c>
      <c r="N720" t="str">
        <f>IFERROR(__xludf.DUMMYFUNCTION("""COMPUTED_VALUE"""),"")</f>
        <v/>
      </c>
      <c r="O720" t="str">
        <f>IFERROR(__xludf.DUMMYFUNCTION("""COMPUTED_VALUE"""),"")</f>
        <v/>
      </c>
      <c r="P720" t="str">
        <f>IFERROR(__xludf.DUMMYFUNCTION("""COMPUTED_VALUE"""),"")</f>
        <v/>
      </c>
      <c r="Q720" t="str">
        <f>IFERROR(__xludf.DUMMYFUNCTION("""COMPUTED_VALUE"""),"")</f>
        <v/>
      </c>
      <c r="R720" t="str">
        <f>IFERROR(__xludf.DUMMYFUNCTION("""COMPUTED_VALUE"""),"")</f>
        <v/>
      </c>
      <c r="S720" t="str">
        <f>IFERROR(__xludf.DUMMYFUNCTION("""COMPUTED_VALUE"""),"")</f>
        <v/>
      </c>
      <c r="T720" t="str">
        <f>IFERROR(__xludf.DUMMYFUNCTION("""COMPUTED_VALUE"""),"")</f>
        <v/>
      </c>
      <c r="U720" t="str">
        <f>IFERROR(__xludf.DUMMYFUNCTION("""COMPUTED_VALUE"""),"")</f>
        <v/>
      </c>
      <c r="V720" t="str">
        <f>IFERROR(__xludf.DUMMYFUNCTION("""COMPUTED_VALUE"""),"")</f>
        <v/>
      </c>
      <c r="W720" t="str">
        <f>IFERROR(__xludf.DUMMYFUNCTION("""COMPUTED_VALUE"""),"")</f>
        <v/>
      </c>
      <c r="X720" t="str">
        <f>IFERROR(__xludf.DUMMYFUNCTION("""COMPUTED_VALUE"""),"")</f>
        <v/>
      </c>
      <c r="Y720" t="str">
        <f>IFERROR(__xludf.DUMMYFUNCTION("""COMPUTED_VALUE"""),"")</f>
        <v/>
      </c>
      <c r="Z720" t="str">
        <f>IFERROR(__xludf.DUMMYFUNCTION("""COMPUTED_VALUE"""),"")</f>
        <v/>
      </c>
      <c r="AA720" t="str">
        <f>IFERROR(__xludf.DUMMYFUNCTION("""COMPUTED_VALUE"""),"")</f>
        <v/>
      </c>
      <c r="AB720" t="str">
        <f>IFERROR(__xludf.DUMMYFUNCTION("""COMPUTED_VALUE"""),"")</f>
        <v/>
      </c>
      <c r="AC720" t="str">
        <f>IFERROR(__xludf.DUMMYFUNCTION("""COMPUTED_VALUE"""),"")</f>
        <v/>
      </c>
      <c r="AD720" t="str">
        <f>IFERROR(__xludf.DUMMYFUNCTION("""COMPUTED_VALUE"""),"")</f>
        <v/>
      </c>
      <c r="AE720" t="str">
        <f>IFERROR(__xludf.DUMMYFUNCTION("""COMPUTED_VALUE"""),"")</f>
        <v/>
      </c>
      <c r="AF720" t="str">
        <f>IFERROR(__xludf.DUMMYFUNCTION("""COMPUTED_VALUE"""),"")</f>
        <v/>
      </c>
      <c r="AG720" t="str">
        <f>IFERROR(__xludf.DUMMYFUNCTION("""COMPUTED_VALUE"""),"")</f>
        <v/>
      </c>
    </row>
    <row r="721">
      <c r="A721" t="str">
        <f>IFERROR(__xludf.DUMMYFUNCTION("""COMPUTED_VALUE"""),"")</f>
        <v/>
      </c>
      <c r="B721" t="str">
        <f>IFERROR(__xludf.DUMMYFUNCTION("""COMPUTED_VALUE"""),"")</f>
        <v/>
      </c>
      <c r="C721" t="str">
        <f>IFERROR(__xludf.DUMMYFUNCTION("""COMPUTED_VALUE"""),"")</f>
        <v/>
      </c>
      <c r="D721" t="str">
        <f>IFERROR(__xludf.DUMMYFUNCTION("""COMPUTED_VALUE"""),"")</f>
        <v/>
      </c>
      <c r="E721" t="str">
        <f>IFERROR(__xludf.DUMMYFUNCTION("""COMPUTED_VALUE"""),"")</f>
        <v/>
      </c>
      <c r="F721" t="str">
        <f>IFERROR(__xludf.DUMMYFUNCTION("""COMPUTED_VALUE"""),"")</f>
        <v/>
      </c>
      <c r="G721" t="str">
        <f>IFERROR(__xludf.DUMMYFUNCTION("""COMPUTED_VALUE"""),"")</f>
        <v/>
      </c>
      <c r="H721" t="str">
        <f>IFERROR(__xludf.DUMMYFUNCTION("""COMPUTED_VALUE"""),"")</f>
        <v/>
      </c>
      <c r="I721" t="str">
        <f>IFERROR(__xludf.DUMMYFUNCTION("""COMPUTED_VALUE"""),"")</f>
        <v/>
      </c>
      <c r="J721" t="str">
        <f>IFERROR(__xludf.DUMMYFUNCTION("""COMPUTED_VALUE"""),"")</f>
        <v/>
      </c>
      <c r="K721" t="str">
        <f>IFERROR(__xludf.DUMMYFUNCTION("""COMPUTED_VALUE"""),"")</f>
        <v/>
      </c>
      <c r="L721" s="61" t="str">
        <f>IFERROR(__xludf.DUMMYFUNCTION("""COMPUTED_VALUE"""),"")</f>
        <v/>
      </c>
      <c r="M721" s="61" t="str">
        <f>IFERROR(__xludf.DUMMYFUNCTION("""COMPUTED_VALUE"""),"")</f>
        <v/>
      </c>
      <c r="N721" t="str">
        <f>IFERROR(__xludf.DUMMYFUNCTION("""COMPUTED_VALUE"""),"")</f>
        <v/>
      </c>
      <c r="O721" t="str">
        <f>IFERROR(__xludf.DUMMYFUNCTION("""COMPUTED_VALUE"""),"")</f>
        <v/>
      </c>
      <c r="P721" t="str">
        <f>IFERROR(__xludf.DUMMYFUNCTION("""COMPUTED_VALUE"""),"")</f>
        <v/>
      </c>
      <c r="Q721" t="str">
        <f>IFERROR(__xludf.DUMMYFUNCTION("""COMPUTED_VALUE"""),"")</f>
        <v/>
      </c>
      <c r="R721" t="str">
        <f>IFERROR(__xludf.DUMMYFUNCTION("""COMPUTED_VALUE"""),"")</f>
        <v/>
      </c>
      <c r="S721" t="str">
        <f>IFERROR(__xludf.DUMMYFUNCTION("""COMPUTED_VALUE"""),"")</f>
        <v/>
      </c>
      <c r="T721" t="str">
        <f>IFERROR(__xludf.DUMMYFUNCTION("""COMPUTED_VALUE"""),"")</f>
        <v/>
      </c>
      <c r="U721" t="str">
        <f>IFERROR(__xludf.DUMMYFUNCTION("""COMPUTED_VALUE"""),"")</f>
        <v/>
      </c>
      <c r="V721" t="str">
        <f>IFERROR(__xludf.DUMMYFUNCTION("""COMPUTED_VALUE"""),"")</f>
        <v/>
      </c>
      <c r="W721" t="str">
        <f>IFERROR(__xludf.DUMMYFUNCTION("""COMPUTED_VALUE"""),"")</f>
        <v/>
      </c>
      <c r="X721" t="str">
        <f>IFERROR(__xludf.DUMMYFUNCTION("""COMPUTED_VALUE"""),"")</f>
        <v/>
      </c>
      <c r="Y721" t="str">
        <f>IFERROR(__xludf.DUMMYFUNCTION("""COMPUTED_VALUE"""),"")</f>
        <v/>
      </c>
      <c r="Z721" t="str">
        <f>IFERROR(__xludf.DUMMYFUNCTION("""COMPUTED_VALUE"""),"")</f>
        <v/>
      </c>
      <c r="AA721" t="str">
        <f>IFERROR(__xludf.DUMMYFUNCTION("""COMPUTED_VALUE"""),"")</f>
        <v/>
      </c>
      <c r="AB721" t="str">
        <f>IFERROR(__xludf.DUMMYFUNCTION("""COMPUTED_VALUE"""),"")</f>
        <v/>
      </c>
      <c r="AC721" t="str">
        <f>IFERROR(__xludf.DUMMYFUNCTION("""COMPUTED_VALUE"""),"")</f>
        <v/>
      </c>
      <c r="AD721" t="str">
        <f>IFERROR(__xludf.DUMMYFUNCTION("""COMPUTED_VALUE"""),"")</f>
        <v/>
      </c>
      <c r="AE721" t="str">
        <f>IFERROR(__xludf.DUMMYFUNCTION("""COMPUTED_VALUE"""),"")</f>
        <v/>
      </c>
      <c r="AF721" t="str">
        <f>IFERROR(__xludf.DUMMYFUNCTION("""COMPUTED_VALUE"""),"")</f>
        <v/>
      </c>
      <c r="AG721" t="str">
        <f>IFERROR(__xludf.DUMMYFUNCTION("""COMPUTED_VALUE"""),"")</f>
        <v/>
      </c>
    </row>
    <row r="722">
      <c r="A722" t="str">
        <f>IFERROR(__xludf.DUMMYFUNCTION("""COMPUTED_VALUE"""),"")</f>
        <v/>
      </c>
      <c r="B722" t="str">
        <f>IFERROR(__xludf.DUMMYFUNCTION("""COMPUTED_VALUE"""),"")</f>
        <v/>
      </c>
      <c r="C722" t="str">
        <f>IFERROR(__xludf.DUMMYFUNCTION("""COMPUTED_VALUE"""),"")</f>
        <v/>
      </c>
      <c r="D722" t="str">
        <f>IFERROR(__xludf.DUMMYFUNCTION("""COMPUTED_VALUE"""),"")</f>
        <v/>
      </c>
      <c r="E722" t="str">
        <f>IFERROR(__xludf.DUMMYFUNCTION("""COMPUTED_VALUE"""),"")</f>
        <v/>
      </c>
      <c r="F722" t="str">
        <f>IFERROR(__xludf.DUMMYFUNCTION("""COMPUTED_VALUE"""),"")</f>
        <v/>
      </c>
      <c r="G722" t="str">
        <f>IFERROR(__xludf.DUMMYFUNCTION("""COMPUTED_VALUE"""),"")</f>
        <v/>
      </c>
      <c r="H722" t="str">
        <f>IFERROR(__xludf.DUMMYFUNCTION("""COMPUTED_VALUE"""),"")</f>
        <v/>
      </c>
      <c r="I722" t="str">
        <f>IFERROR(__xludf.DUMMYFUNCTION("""COMPUTED_VALUE"""),"")</f>
        <v/>
      </c>
      <c r="J722" t="str">
        <f>IFERROR(__xludf.DUMMYFUNCTION("""COMPUTED_VALUE"""),"")</f>
        <v/>
      </c>
      <c r="K722" t="str">
        <f>IFERROR(__xludf.DUMMYFUNCTION("""COMPUTED_VALUE"""),"")</f>
        <v/>
      </c>
      <c r="L722" s="61" t="str">
        <f>IFERROR(__xludf.DUMMYFUNCTION("""COMPUTED_VALUE"""),"")</f>
        <v/>
      </c>
      <c r="M722" s="61" t="str">
        <f>IFERROR(__xludf.DUMMYFUNCTION("""COMPUTED_VALUE"""),"")</f>
        <v/>
      </c>
      <c r="N722" t="str">
        <f>IFERROR(__xludf.DUMMYFUNCTION("""COMPUTED_VALUE"""),"")</f>
        <v/>
      </c>
      <c r="O722" t="str">
        <f>IFERROR(__xludf.DUMMYFUNCTION("""COMPUTED_VALUE"""),"")</f>
        <v/>
      </c>
      <c r="P722" t="str">
        <f>IFERROR(__xludf.DUMMYFUNCTION("""COMPUTED_VALUE"""),"")</f>
        <v/>
      </c>
      <c r="Q722" t="str">
        <f>IFERROR(__xludf.DUMMYFUNCTION("""COMPUTED_VALUE"""),"")</f>
        <v/>
      </c>
      <c r="R722" t="str">
        <f>IFERROR(__xludf.DUMMYFUNCTION("""COMPUTED_VALUE"""),"")</f>
        <v/>
      </c>
      <c r="S722" t="str">
        <f>IFERROR(__xludf.DUMMYFUNCTION("""COMPUTED_VALUE"""),"")</f>
        <v/>
      </c>
      <c r="T722" t="str">
        <f>IFERROR(__xludf.DUMMYFUNCTION("""COMPUTED_VALUE"""),"")</f>
        <v/>
      </c>
      <c r="U722" t="str">
        <f>IFERROR(__xludf.DUMMYFUNCTION("""COMPUTED_VALUE"""),"")</f>
        <v/>
      </c>
      <c r="V722" t="str">
        <f>IFERROR(__xludf.DUMMYFUNCTION("""COMPUTED_VALUE"""),"")</f>
        <v/>
      </c>
      <c r="W722" t="str">
        <f>IFERROR(__xludf.DUMMYFUNCTION("""COMPUTED_VALUE"""),"")</f>
        <v/>
      </c>
      <c r="X722" t="str">
        <f>IFERROR(__xludf.DUMMYFUNCTION("""COMPUTED_VALUE"""),"")</f>
        <v/>
      </c>
      <c r="Y722" t="str">
        <f>IFERROR(__xludf.DUMMYFUNCTION("""COMPUTED_VALUE"""),"")</f>
        <v/>
      </c>
      <c r="Z722" t="str">
        <f>IFERROR(__xludf.DUMMYFUNCTION("""COMPUTED_VALUE"""),"")</f>
        <v/>
      </c>
      <c r="AA722" t="str">
        <f>IFERROR(__xludf.DUMMYFUNCTION("""COMPUTED_VALUE"""),"")</f>
        <v/>
      </c>
      <c r="AB722" t="str">
        <f>IFERROR(__xludf.DUMMYFUNCTION("""COMPUTED_VALUE"""),"")</f>
        <v/>
      </c>
      <c r="AC722" t="str">
        <f>IFERROR(__xludf.DUMMYFUNCTION("""COMPUTED_VALUE"""),"")</f>
        <v/>
      </c>
      <c r="AD722" t="str">
        <f>IFERROR(__xludf.DUMMYFUNCTION("""COMPUTED_VALUE"""),"")</f>
        <v/>
      </c>
      <c r="AE722" t="str">
        <f>IFERROR(__xludf.DUMMYFUNCTION("""COMPUTED_VALUE"""),"")</f>
        <v/>
      </c>
      <c r="AF722" t="str">
        <f>IFERROR(__xludf.DUMMYFUNCTION("""COMPUTED_VALUE"""),"")</f>
        <v/>
      </c>
      <c r="AG722" t="str">
        <f>IFERROR(__xludf.DUMMYFUNCTION("""COMPUTED_VALUE"""),"")</f>
        <v/>
      </c>
    </row>
    <row r="723">
      <c r="A723" t="str">
        <f>IFERROR(__xludf.DUMMYFUNCTION("""COMPUTED_VALUE"""),"")</f>
        <v/>
      </c>
      <c r="B723" t="str">
        <f>IFERROR(__xludf.DUMMYFUNCTION("""COMPUTED_VALUE"""),"")</f>
        <v/>
      </c>
      <c r="C723" t="str">
        <f>IFERROR(__xludf.DUMMYFUNCTION("""COMPUTED_VALUE"""),"")</f>
        <v/>
      </c>
      <c r="D723" t="str">
        <f>IFERROR(__xludf.DUMMYFUNCTION("""COMPUTED_VALUE"""),"")</f>
        <v/>
      </c>
      <c r="E723" t="str">
        <f>IFERROR(__xludf.DUMMYFUNCTION("""COMPUTED_VALUE"""),"")</f>
        <v/>
      </c>
      <c r="F723" t="str">
        <f>IFERROR(__xludf.DUMMYFUNCTION("""COMPUTED_VALUE"""),"")</f>
        <v/>
      </c>
      <c r="G723" t="str">
        <f>IFERROR(__xludf.DUMMYFUNCTION("""COMPUTED_VALUE"""),"")</f>
        <v/>
      </c>
      <c r="H723" t="str">
        <f>IFERROR(__xludf.DUMMYFUNCTION("""COMPUTED_VALUE"""),"")</f>
        <v/>
      </c>
      <c r="I723" t="str">
        <f>IFERROR(__xludf.DUMMYFUNCTION("""COMPUTED_VALUE"""),"")</f>
        <v/>
      </c>
      <c r="J723" t="str">
        <f>IFERROR(__xludf.DUMMYFUNCTION("""COMPUTED_VALUE"""),"")</f>
        <v/>
      </c>
      <c r="K723" t="str">
        <f>IFERROR(__xludf.DUMMYFUNCTION("""COMPUTED_VALUE"""),"")</f>
        <v/>
      </c>
      <c r="L723" s="61" t="str">
        <f>IFERROR(__xludf.DUMMYFUNCTION("""COMPUTED_VALUE"""),"")</f>
        <v/>
      </c>
      <c r="M723" s="61" t="str">
        <f>IFERROR(__xludf.DUMMYFUNCTION("""COMPUTED_VALUE"""),"")</f>
        <v/>
      </c>
      <c r="N723" t="str">
        <f>IFERROR(__xludf.DUMMYFUNCTION("""COMPUTED_VALUE"""),"")</f>
        <v/>
      </c>
      <c r="O723" t="str">
        <f>IFERROR(__xludf.DUMMYFUNCTION("""COMPUTED_VALUE"""),"")</f>
        <v/>
      </c>
      <c r="P723" t="str">
        <f>IFERROR(__xludf.DUMMYFUNCTION("""COMPUTED_VALUE"""),"")</f>
        <v/>
      </c>
      <c r="Q723" t="str">
        <f>IFERROR(__xludf.DUMMYFUNCTION("""COMPUTED_VALUE"""),"")</f>
        <v/>
      </c>
      <c r="R723" t="str">
        <f>IFERROR(__xludf.DUMMYFUNCTION("""COMPUTED_VALUE"""),"")</f>
        <v/>
      </c>
      <c r="S723" t="str">
        <f>IFERROR(__xludf.DUMMYFUNCTION("""COMPUTED_VALUE"""),"")</f>
        <v/>
      </c>
      <c r="T723" t="str">
        <f>IFERROR(__xludf.DUMMYFUNCTION("""COMPUTED_VALUE"""),"")</f>
        <v/>
      </c>
      <c r="U723" t="str">
        <f>IFERROR(__xludf.DUMMYFUNCTION("""COMPUTED_VALUE"""),"")</f>
        <v/>
      </c>
      <c r="V723" t="str">
        <f>IFERROR(__xludf.DUMMYFUNCTION("""COMPUTED_VALUE"""),"")</f>
        <v/>
      </c>
      <c r="W723" t="str">
        <f>IFERROR(__xludf.DUMMYFUNCTION("""COMPUTED_VALUE"""),"")</f>
        <v/>
      </c>
      <c r="X723" t="str">
        <f>IFERROR(__xludf.DUMMYFUNCTION("""COMPUTED_VALUE"""),"")</f>
        <v/>
      </c>
      <c r="Y723" t="str">
        <f>IFERROR(__xludf.DUMMYFUNCTION("""COMPUTED_VALUE"""),"")</f>
        <v/>
      </c>
      <c r="Z723" t="str">
        <f>IFERROR(__xludf.DUMMYFUNCTION("""COMPUTED_VALUE"""),"")</f>
        <v/>
      </c>
      <c r="AA723" t="str">
        <f>IFERROR(__xludf.DUMMYFUNCTION("""COMPUTED_VALUE"""),"")</f>
        <v/>
      </c>
      <c r="AB723" t="str">
        <f>IFERROR(__xludf.DUMMYFUNCTION("""COMPUTED_VALUE"""),"")</f>
        <v/>
      </c>
      <c r="AC723" t="str">
        <f>IFERROR(__xludf.DUMMYFUNCTION("""COMPUTED_VALUE"""),"")</f>
        <v/>
      </c>
      <c r="AD723" t="str">
        <f>IFERROR(__xludf.DUMMYFUNCTION("""COMPUTED_VALUE"""),"")</f>
        <v/>
      </c>
      <c r="AE723" t="str">
        <f>IFERROR(__xludf.DUMMYFUNCTION("""COMPUTED_VALUE"""),"")</f>
        <v/>
      </c>
      <c r="AF723" t="str">
        <f>IFERROR(__xludf.DUMMYFUNCTION("""COMPUTED_VALUE"""),"")</f>
        <v/>
      </c>
      <c r="AG723" t="str">
        <f>IFERROR(__xludf.DUMMYFUNCTION("""COMPUTED_VALUE"""),"")</f>
        <v/>
      </c>
    </row>
    <row r="724">
      <c r="A724" t="str">
        <f>IFERROR(__xludf.DUMMYFUNCTION("""COMPUTED_VALUE"""),"")</f>
        <v/>
      </c>
      <c r="B724" t="str">
        <f>IFERROR(__xludf.DUMMYFUNCTION("""COMPUTED_VALUE"""),"")</f>
        <v/>
      </c>
      <c r="C724" t="str">
        <f>IFERROR(__xludf.DUMMYFUNCTION("""COMPUTED_VALUE"""),"")</f>
        <v/>
      </c>
      <c r="D724" t="str">
        <f>IFERROR(__xludf.DUMMYFUNCTION("""COMPUTED_VALUE"""),"")</f>
        <v/>
      </c>
      <c r="E724" t="str">
        <f>IFERROR(__xludf.DUMMYFUNCTION("""COMPUTED_VALUE"""),"")</f>
        <v/>
      </c>
      <c r="F724" t="str">
        <f>IFERROR(__xludf.DUMMYFUNCTION("""COMPUTED_VALUE"""),"")</f>
        <v/>
      </c>
      <c r="G724" t="str">
        <f>IFERROR(__xludf.DUMMYFUNCTION("""COMPUTED_VALUE"""),"")</f>
        <v/>
      </c>
      <c r="H724" t="str">
        <f>IFERROR(__xludf.DUMMYFUNCTION("""COMPUTED_VALUE"""),"")</f>
        <v/>
      </c>
      <c r="I724" t="str">
        <f>IFERROR(__xludf.DUMMYFUNCTION("""COMPUTED_VALUE"""),"")</f>
        <v/>
      </c>
      <c r="J724" t="str">
        <f>IFERROR(__xludf.DUMMYFUNCTION("""COMPUTED_VALUE"""),"")</f>
        <v/>
      </c>
      <c r="K724" t="str">
        <f>IFERROR(__xludf.DUMMYFUNCTION("""COMPUTED_VALUE"""),"")</f>
        <v/>
      </c>
      <c r="L724" s="61" t="str">
        <f>IFERROR(__xludf.DUMMYFUNCTION("""COMPUTED_VALUE"""),"")</f>
        <v/>
      </c>
      <c r="M724" s="61" t="str">
        <f>IFERROR(__xludf.DUMMYFUNCTION("""COMPUTED_VALUE"""),"")</f>
        <v/>
      </c>
      <c r="N724" t="str">
        <f>IFERROR(__xludf.DUMMYFUNCTION("""COMPUTED_VALUE"""),"")</f>
        <v/>
      </c>
      <c r="O724" t="str">
        <f>IFERROR(__xludf.DUMMYFUNCTION("""COMPUTED_VALUE"""),"")</f>
        <v/>
      </c>
      <c r="P724" t="str">
        <f>IFERROR(__xludf.DUMMYFUNCTION("""COMPUTED_VALUE"""),"")</f>
        <v/>
      </c>
      <c r="Q724" t="str">
        <f>IFERROR(__xludf.DUMMYFUNCTION("""COMPUTED_VALUE"""),"")</f>
        <v/>
      </c>
      <c r="R724" t="str">
        <f>IFERROR(__xludf.DUMMYFUNCTION("""COMPUTED_VALUE"""),"")</f>
        <v/>
      </c>
      <c r="S724" t="str">
        <f>IFERROR(__xludf.DUMMYFUNCTION("""COMPUTED_VALUE"""),"")</f>
        <v/>
      </c>
      <c r="T724" t="str">
        <f>IFERROR(__xludf.DUMMYFUNCTION("""COMPUTED_VALUE"""),"")</f>
        <v/>
      </c>
      <c r="U724" t="str">
        <f>IFERROR(__xludf.DUMMYFUNCTION("""COMPUTED_VALUE"""),"")</f>
        <v/>
      </c>
      <c r="V724" t="str">
        <f>IFERROR(__xludf.DUMMYFUNCTION("""COMPUTED_VALUE"""),"")</f>
        <v/>
      </c>
      <c r="W724" t="str">
        <f>IFERROR(__xludf.DUMMYFUNCTION("""COMPUTED_VALUE"""),"")</f>
        <v/>
      </c>
      <c r="X724" t="str">
        <f>IFERROR(__xludf.DUMMYFUNCTION("""COMPUTED_VALUE"""),"")</f>
        <v/>
      </c>
      <c r="Y724" t="str">
        <f>IFERROR(__xludf.DUMMYFUNCTION("""COMPUTED_VALUE"""),"")</f>
        <v/>
      </c>
      <c r="Z724" t="str">
        <f>IFERROR(__xludf.DUMMYFUNCTION("""COMPUTED_VALUE"""),"")</f>
        <v/>
      </c>
      <c r="AA724" t="str">
        <f>IFERROR(__xludf.DUMMYFUNCTION("""COMPUTED_VALUE"""),"")</f>
        <v/>
      </c>
      <c r="AB724" t="str">
        <f>IFERROR(__xludf.DUMMYFUNCTION("""COMPUTED_VALUE"""),"")</f>
        <v/>
      </c>
      <c r="AC724" t="str">
        <f>IFERROR(__xludf.DUMMYFUNCTION("""COMPUTED_VALUE"""),"")</f>
        <v/>
      </c>
      <c r="AD724" t="str">
        <f>IFERROR(__xludf.DUMMYFUNCTION("""COMPUTED_VALUE"""),"")</f>
        <v/>
      </c>
      <c r="AE724" t="str">
        <f>IFERROR(__xludf.DUMMYFUNCTION("""COMPUTED_VALUE"""),"")</f>
        <v/>
      </c>
      <c r="AF724" t="str">
        <f>IFERROR(__xludf.DUMMYFUNCTION("""COMPUTED_VALUE"""),"")</f>
        <v/>
      </c>
      <c r="AG724" t="str">
        <f>IFERROR(__xludf.DUMMYFUNCTION("""COMPUTED_VALUE"""),"")</f>
        <v/>
      </c>
    </row>
    <row r="725">
      <c r="A725" t="str">
        <f>IFERROR(__xludf.DUMMYFUNCTION("""COMPUTED_VALUE"""),"")</f>
        <v/>
      </c>
      <c r="B725" t="str">
        <f>IFERROR(__xludf.DUMMYFUNCTION("""COMPUTED_VALUE"""),"")</f>
        <v/>
      </c>
      <c r="C725" t="str">
        <f>IFERROR(__xludf.DUMMYFUNCTION("""COMPUTED_VALUE"""),"")</f>
        <v/>
      </c>
      <c r="D725" t="str">
        <f>IFERROR(__xludf.DUMMYFUNCTION("""COMPUTED_VALUE"""),"")</f>
        <v/>
      </c>
      <c r="E725" t="str">
        <f>IFERROR(__xludf.DUMMYFUNCTION("""COMPUTED_VALUE"""),"")</f>
        <v/>
      </c>
      <c r="F725" t="str">
        <f>IFERROR(__xludf.DUMMYFUNCTION("""COMPUTED_VALUE"""),"")</f>
        <v/>
      </c>
      <c r="G725" t="str">
        <f>IFERROR(__xludf.DUMMYFUNCTION("""COMPUTED_VALUE"""),"")</f>
        <v/>
      </c>
      <c r="H725" t="str">
        <f>IFERROR(__xludf.DUMMYFUNCTION("""COMPUTED_VALUE"""),"")</f>
        <v/>
      </c>
      <c r="I725" t="str">
        <f>IFERROR(__xludf.DUMMYFUNCTION("""COMPUTED_VALUE"""),"")</f>
        <v/>
      </c>
      <c r="J725" t="str">
        <f>IFERROR(__xludf.DUMMYFUNCTION("""COMPUTED_VALUE"""),"")</f>
        <v/>
      </c>
      <c r="K725" t="str">
        <f>IFERROR(__xludf.DUMMYFUNCTION("""COMPUTED_VALUE"""),"")</f>
        <v/>
      </c>
      <c r="L725" s="61" t="str">
        <f>IFERROR(__xludf.DUMMYFUNCTION("""COMPUTED_VALUE"""),"")</f>
        <v/>
      </c>
      <c r="M725" s="61" t="str">
        <f>IFERROR(__xludf.DUMMYFUNCTION("""COMPUTED_VALUE"""),"")</f>
        <v/>
      </c>
      <c r="N725" t="str">
        <f>IFERROR(__xludf.DUMMYFUNCTION("""COMPUTED_VALUE"""),"")</f>
        <v/>
      </c>
      <c r="O725" t="str">
        <f>IFERROR(__xludf.DUMMYFUNCTION("""COMPUTED_VALUE"""),"")</f>
        <v/>
      </c>
      <c r="P725" t="str">
        <f>IFERROR(__xludf.DUMMYFUNCTION("""COMPUTED_VALUE"""),"")</f>
        <v/>
      </c>
      <c r="Q725" t="str">
        <f>IFERROR(__xludf.DUMMYFUNCTION("""COMPUTED_VALUE"""),"")</f>
        <v/>
      </c>
      <c r="R725" t="str">
        <f>IFERROR(__xludf.DUMMYFUNCTION("""COMPUTED_VALUE"""),"")</f>
        <v/>
      </c>
      <c r="S725" t="str">
        <f>IFERROR(__xludf.DUMMYFUNCTION("""COMPUTED_VALUE"""),"")</f>
        <v/>
      </c>
      <c r="T725" t="str">
        <f>IFERROR(__xludf.DUMMYFUNCTION("""COMPUTED_VALUE"""),"")</f>
        <v/>
      </c>
      <c r="U725" t="str">
        <f>IFERROR(__xludf.DUMMYFUNCTION("""COMPUTED_VALUE"""),"")</f>
        <v/>
      </c>
      <c r="V725" t="str">
        <f>IFERROR(__xludf.DUMMYFUNCTION("""COMPUTED_VALUE"""),"")</f>
        <v/>
      </c>
      <c r="W725" t="str">
        <f>IFERROR(__xludf.DUMMYFUNCTION("""COMPUTED_VALUE"""),"")</f>
        <v/>
      </c>
      <c r="X725" t="str">
        <f>IFERROR(__xludf.DUMMYFUNCTION("""COMPUTED_VALUE"""),"")</f>
        <v/>
      </c>
      <c r="Y725" t="str">
        <f>IFERROR(__xludf.DUMMYFUNCTION("""COMPUTED_VALUE"""),"")</f>
        <v/>
      </c>
      <c r="Z725" t="str">
        <f>IFERROR(__xludf.DUMMYFUNCTION("""COMPUTED_VALUE"""),"")</f>
        <v/>
      </c>
      <c r="AA725" t="str">
        <f>IFERROR(__xludf.DUMMYFUNCTION("""COMPUTED_VALUE"""),"")</f>
        <v/>
      </c>
      <c r="AB725" t="str">
        <f>IFERROR(__xludf.DUMMYFUNCTION("""COMPUTED_VALUE"""),"")</f>
        <v/>
      </c>
      <c r="AC725" t="str">
        <f>IFERROR(__xludf.DUMMYFUNCTION("""COMPUTED_VALUE"""),"")</f>
        <v/>
      </c>
      <c r="AD725" t="str">
        <f>IFERROR(__xludf.DUMMYFUNCTION("""COMPUTED_VALUE"""),"")</f>
        <v/>
      </c>
      <c r="AE725" t="str">
        <f>IFERROR(__xludf.DUMMYFUNCTION("""COMPUTED_VALUE"""),"")</f>
        <v/>
      </c>
      <c r="AF725" t="str">
        <f>IFERROR(__xludf.DUMMYFUNCTION("""COMPUTED_VALUE"""),"")</f>
        <v/>
      </c>
      <c r="AG725" t="str">
        <f>IFERROR(__xludf.DUMMYFUNCTION("""COMPUTED_VALUE"""),"")</f>
        <v/>
      </c>
    </row>
    <row r="726">
      <c r="A726" t="str">
        <f>IFERROR(__xludf.DUMMYFUNCTION("""COMPUTED_VALUE"""),"")</f>
        <v/>
      </c>
      <c r="B726" t="str">
        <f>IFERROR(__xludf.DUMMYFUNCTION("""COMPUTED_VALUE"""),"")</f>
        <v/>
      </c>
      <c r="C726" t="str">
        <f>IFERROR(__xludf.DUMMYFUNCTION("""COMPUTED_VALUE"""),"")</f>
        <v/>
      </c>
      <c r="D726" t="str">
        <f>IFERROR(__xludf.DUMMYFUNCTION("""COMPUTED_VALUE"""),"")</f>
        <v/>
      </c>
      <c r="E726" t="str">
        <f>IFERROR(__xludf.DUMMYFUNCTION("""COMPUTED_VALUE"""),"")</f>
        <v/>
      </c>
      <c r="F726" t="str">
        <f>IFERROR(__xludf.DUMMYFUNCTION("""COMPUTED_VALUE"""),"")</f>
        <v/>
      </c>
      <c r="G726" t="str">
        <f>IFERROR(__xludf.DUMMYFUNCTION("""COMPUTED_VALUE"""),"")</f>
        <v/>
      </c>
      <c r="H726" t="str">
        <f>IFERROR(__xludf.DUMMYFUNCTION("""COMPUTED_VALUE"""),"")</f>
        <v/>
      </c>
      <c r="I726" t="str">
        <f>IFERROR(__xludf.DUMMYFUNCTION("""COMPUTED_VALUE"""),"")</f>
        <v/>
      </c>
      <c r="J726" t="str">
        <f>IFERROR(__xludf.DUMMYFUNCTION("""COMPUTED_VALUE"""),"")</f>
        <v/>
      </c>
      <c r="K726" t="str">
        <f>IFERROR(__xludf.DUMMYFUNCTION("""COMPUTED_VALUE"""),"")</f>
        <v/>
      </c>
      <c r="L726" s="61" t="str">
        <f>IFERROR(__xludf.DUMMYFUNCTION("""COMPUTED_VALUE"""),"")</f>
        <v/>
      </c>
      <c r="M726" s="61" t="str">
        <f>IFERROR(__xludf.DUMMYFUNCTION("""COMPUTED_VALUE"""),"")</f>
        <v/>
      </c>
      <c r="N726" t="str">
        <f>IFERROR(__xludf.DUMMYFUNCTION("""COMPUTED_VALUE"""),"")</f>
        <v/>
      </c>
      <c r="O726" t="str">
        <f>IFERROR(__xludf.DUMMYFUNCTION("""COMPUTED_VALUE"""),"")</f>
        <v/>
      </c>
      <c r="P726" t="str">
        <f>IFERROR(__xludf.DUMMYFUNCTION("""COMPUTED_VALUE"""),"")</f>
        <v/>
      </c>
      <c r="Q726" t="str">
        <f>IFERROR(__xludf.DUMMYFUNCTION("""COMPUTED_VALUE"""),"")</f>
        <v/>
      </c>
      <c r="R726" t="str">
        <f>IFERROR(__xludf.DUMMYFUNCTION("""COMPUTED_VALUE"""),"")</f>
        <v/>
      </c>
      <c r="S726" t="str">
        <f>IFERROR(__xludf.DUMMYFUNCTION("""COMPUTED_VALUE"""),"")</f>
        <v/>
      </c>
      <c r="T726" t="str">
        <f>IFERROR(__xludf.DUMMYFUNCTION("""COMPUTED_VALUE"""),"")</f>
        <v/>
      </c>
      <c r="U726" t="str">
        <f>IFERROR(__xludf.DUMMYFUNCTION("""COMPUTED_VALUE"""),"")</f>
        <v/>
      </c>
      <c r="V726" t="str">
        <f>IFERROR(__xludf.DUMMYFUNCTION("""COMPUTED_VALUE"""),"")</f>
        <v/>
      </c>
      <c r="W726" t="str">
        <f>IFERROR(__xludf.DUMMYFUNCTION("""COMPUTED_VALUE"""),"")</f>
        <v/>
      </c>
      <c r="X726" t="str">
        <f>IFERROR(__xludf.DUMMYFUNCTION("""COMPUTED_VALUE"""),"")</f>
        <v/>
      </c>
      <c r="Y726" t="str">
        <f>IFERROR(__xludf.DUMMYFUNCTION("""COMPUTED_VALUE"""),"")</f>
        <v/>
      </c>
      <c r="Z726" t="str">
        <f>IFERROR(__xludf.DUMMYFUNCTION("""COMPUTED_VALUE"""),"")</f>
        <v/>
      </c>
      <c r="AA726" t="str">
        <f>IFERROR(__xludf.DUMMYFUNCTION("""COMPUTED_VALUE"""),"")</f>
        <v/>
      </c>
      <c r="AB726" t="str">
        <f>IFERROR(__xludf.DUMMYFUNCTION("""COMPUTED_VALUE"""),"")</f>
        <v/>
      </c>
      <c r="AC726" t="str">
        <f>IFERROR(__xludf.DUMMYFUNCTION("""COMPUTED_VALUE"""),"")</f>
        <v/>
      </c>
      <c r="AD726" t="str">
        <f>IFERROR(__xludf.DUMMYFUNCTION("""COMPUTED_VALUE"""),"")</f>
        <v/>
      </c>
      <c r="AE726" t="str">
        <f>IFERROR(__xludf.DUMMYFUNCTION("""COMPUTED_VALUE"""),"")</f>
        <v/>
      </c>
      <c r="AF726" t="str">
        <f>IFERROR(__xludf.DUMMYFUNCTION("""COMPUTED_VALUE"""),"")</f>
        <v/>
      </c>
      <c r="AG726" t="str">
        <f>IFERROR(__xludf.DUMMYFUNCTION("""COMPUTED_VALUE"""),"")</f>
        <v/>
      </c>
    </row>
    <row r="727">
      <c r="A727" t="str">
        <f>IFERROR(__xludf.DUMMYFUNCTION("""COMPUTED_VALUE"""),"")</f>
        <v/>
      </c>
      <c r="B727" t="str">
        <f>IFERROR(__xludf.DUMMYFUNCTION("""COMPUTED_VALUE"""),"")</f>
        <v/>
      </c>
      <c r="C727" t="str">
        <f>IFERROR(__xludf.DUMMYFUNCTION("""COMPUTED_VALUE"""),"")</f>
        <v/>
      </c>
      <c r="D727" t="str">
        <f>IFERROR(__xludf.DUMMYFUNCTION("""COMPUTED_VALUE"""),"")</f>
        <v/>
      </c>
      <c r="E727" t="str">
        <f>IFERROR(__xludf.DUMMYFUNCTION("""COMPUTED_VALUE"""),"")</f>
        <v/>
      </c>
      <c r="F727" t="str">
        <f>IFERROR(__xludf.DUMMYFUNCTION("""COMPUTED_VALUE"""),"")</f>
        <v/>
      </c>
      <c r="G727" t="str">
        <f>IFERROR(__xludf.DUMMYFUNCTION("""COMPUTED_VALUE"""),"")</f>
        <v/>
      </c>
      <c r="H727" t="str">
        <f>IFERROR(__xludf.DUMMYFUNCTION("""COMPUTED_VALUE"""),"")</f>
        <v/>
      </c>
      <c r="I727" t="str">
        <f>IFERROR(__xludf.DUMMYFUNCTION("""COMPUTED_VALUE"""),"")</f>
        <v/>
      </c>
      <c r="J727" t="str">
        <f>IFERROR(__xludf.DUMMYFUNCTION("""COMPUTED_VALUE"""),"")</f>
        <v/>
      </c>
      <c r="K727" t="str">
        <f>IFERROR(__xludf.DUMMYFUNCTION("""COMPUTED_VALUE"""),"")</f>
        <v/>
      </c>
      <c r="L727" s="61" t="str">
        <f>IFERROR(__xludf.DUMMYFUNCTION("""COMPUTED_VALUE"""),"")</f>
        <v/>
      </c>
      <c r="M727" s="61" t="str">
        <f>IFERROR(__xludf.DUMMYFUNCTION("""COMPUTED_VALUE"""),"")</f>
        <v/>
      </c>
      <c r="N727" t="str">
        <f>IFERROR(__xludf.DUMMYFUNCTION("""COMPUTED_VALUE"""),"")</f>
        <v/>
      </c>
      <c r="O727" t="str">
        <f>IFERROR(__xludf.DUMMYFUNCTION("""COMPUTED_VALUE"""),"")</f>
        <v/>
      </c>
      <c r="P727" t="str">
        <f>IFERROR(__xludf.DUMMYFUNCTION("""COMPUTED_VALUE"""),"")</f>
        <v/>
      </c>
      <c r="Q727" t="str">
        <f>IFERROR(__xludf.DUMMYFUNCTION("""COMPUTED_VALUE"""),"")</f>
        <v/>
      </c>
      <c r="R727" t="str">
        <f>IFERROR(__xludf.DUMMYFUNCTION("""COMPUTED_VALUE"""),"")</f>
        <v/>
      </c>
      <c r="S727" t="str">
        <f>IFERROR(__xludf.DUMMYFUNCTION("""COMPUTED_VALUE"""),"")</f>
        <v/>
      </c>
      <c r="T727" t="str">
        <f>IFERROR(__xludf.DUMMYFUNCTION("""COMPUTED_VALUE"""),"")</f>
        <v/>
      </c>
      <c r="U727" t="str">
        <f>IFERROR(__xludf.DUMMYFUNCTION("""COMPUTED_VALUE"""),"")</f>
        <v/>
      </c>
      <c r="V727" t="str">
        <f>IFERROR(__xludf.DUMMYFUNCTION("""COMPUTED_VALUE"""),"")</f>
        <v/>
      </c>
      <c r="W727" t="str">
        <f>IFERROR(__xludf.DUMMYFUNCTION("""COMPUTED_VALUE"""),"")</f>
        <v/>
      </c>
      <c r="X727" t="str">
        <f>IFERROR(__xludf.DUMMYFUNCTION("""COMPUTED_VALUE"""),"")</f>
        <v/>
      </c>
      <c r="Y727" t="str">
        <f>IFERROR(__xludf.DUMMYFUNCTION("""COMPUTED_VALUE"""),"")</f>
        <v/>
      </c>
      <c r="Z727" t="str">
        <f>IFERROR(__xludf.DUMMYFUNCTION("""COMPUTED_VALUE"""),"")</f>
        <v/>
      </c>
      <c r="AA727" t="str">
        <f>IFERROR(__xludf.DUMMYFUNCTION("""COMPUTED_VALUE"""),"")</f>
        <v/>
      </c>
      <c r="AB727" t="str">
        <f>IFERROR(__xludf.DUMMYFUNCTION("""COMPUTED_VALUE"""),"")</f>
        <v/>
      </c>
      <c r="AC727" t="str">
        <f>IFERROR(__xludf.DUMMYFUNCTION("""COMPUTED_VALUE"""),"")</f>
        <v/>
      </c>
      <c r="AD727" t="str">
        <f>IFERROR(__xludf.DUMMYFUNCTION("""COMPUTED_VALUE"""),"")</f>
        <v/>
      </c>
      <c r="AE727" t="str">
        <f>IFERROR(__xludf.DUMMYFUNCTION("""COMPUTED_VALUE"""),"")</f>
        <v/>
      </c>
      <c r="AF727" t="str">
        <f>IFERROR(__xludf.DUMMYFUNCTION("""COMPUTED_VALUE"""),"")</f>
        <v/>
      </c>
      <c r="AG727" t="str">
        <f>IFERROR(__xludf.DUMMYFUNCTION("""COMPUTED_VALUE"""),"")</f>
        <v/>
      </c>
    </row>
    <row r="728">
      <c r="A728" t="str">
        <f>IFERROR(__xludf.DUMMYFUNCTION("""COMPUTED_VALUE"""),"")</f>
        <v/>
      </c>
      <c r="B728" t="str">
        <f>IFERROR(__xludf.DUMMYFUNCTION("""COMPUTED_VALUE"""),"")</f>
        <v/>
      </c>
      <c r="C728" t="str">
        <f>IFERROR(__xludf.DUMMYFUNCTION("""COMPUTED_VALUE"""),"")</f>
        <v/>
      </c>
      <c r="D728" t="str">
        <f>IFERROR(__xludf.DUMMYFUNCTION("""COMPUTED_VALUE"""),"")</f>
        <v/>
      </c>
      <c r="E728" t="str">
        <f>IFERROR(__xludf.DUMMYFUNCTION("""COMPUTED_VALUE"""),"")</f>
        <v/>
      </c>
      <c r="F728" t="str">
        <f>IFERROR(__xludf.DUMMYFUNCTION("""COMPUTED_VALUE"""),"")</f>
        <v/>
      </c>
      <c r="G728" t="str">
        <f>IFERROR(__xludf.DUMMYFUNCTION("""COMPUTED_VALUE"""),"")</f>
        <v/>
      </c>
      <c r="H728" t="str">
        <f>IFERROR(__xludf.DUMMYFUNCTION("""COMPUTED_VALUE"""),"")</f>
        <v/>
      </c>
      <c r="I728" t="str">
        <f>IFERROR(__xludf.DUMMYFUNCTION("""COMPUTED_VALUE"""),"")</f>
        <v/>
      </c>
      <c r="J728" t="str">
        <f>IFERROR(__xludf.DUMMYFUNCTION("""COMPUTED_VALUE"""),"")</f>
        <v/>
      </c>
      <c r="K728" t="str">
        <f>IFERROR(__xludf.DUMMYFUNCTION("""COMPUTED_VALUE"""),"")</f>
        <v/>
      </c>
      <c r="L728" s="61" t="str">
        <f>IFERROR(__xludf.DUMMYFUNCTION("""COMPUTED_VALUE"""),"")</f>
        <v/>
      </c>
      <c r="M728" s="61" t="str">
        <f>IFERROR(__xludf.DUMMYFUNCTION("""COMPUTED_VALUE"""),"")</f>
        <v/>
      </c>
      <c r="N728" t="str">
        <f>IFERROR(__xludf.DUMMYFUNCTION("""COMPUTED_VALUE"""),"")</f>
        <v/>
      </c>
      <c r="O728" t="str">
        <f>IFERROR(__xludf.DUMMYFUNCTION("""COMPUTED_VALUE"""),"")</f>
        <v/>
      </c>
      <c r="P728" t="str">
        <f>IFERROR(__xludf.DUMMYFUNCTION("""COMPUTED_VALUE"""),"")</f>
        <v/>
      </c>
      <c r="Q728" t="str">
        <f>IFERROR(__xludf.DUMMYFUNCTION("""COMPUTED_VALUE"""),"")</f>
        <v/>
      </c>
      <c r="R728" t="str">
        <f>IFERROR(__xludf.DUMMYFUNCTION("""COMPUTED_VALUE"""),"")</f>
        <v/>
      </c>
      <c r="S728" t="str">
        <f>IFERROR(__xludf.DUMMYFUNCTION("""COMPUTED_VALUE"""),"")</f>
        <v/>
      </c>
      <c r="T728" t="str">
        <f>IFERROR(__xludf.DUMMYFUNCTION("""COMPUTED_VALUE"""),"")</f>
        <v/>
      </c>
      <c r="U728" t="str">
        <f>IFERROR(__xludf.DUMMYFUNCTION("""COMPUTED_VALUE"""),"")</f>
        <v/>
      </c>
      <c r="V728" t="str">
        <f>IFERROR(__xludf.DUMMYFUNCTION("""COMPUTED_VALUE"""),"")</f>
        <v/>
      </c>
      <c r="W728" t="str">
        <f>IFERROR(__xludf.DUMMYFUNCTION("""COMPUTED_VALUE"""),"")</f>
        <v/>
      </c>
      <c r="X728" t="str">
        <f>IFERROR(__xludf.DUMMYFUNCTION("""COMPUTED_VALUE"""),"")</f>
        <v/>
      </c>
      <c r="Y728" t="str">
        <f>IFERROR(__xludf.DUMMYFUNCTION("""COMPUTED_VALUE"""),"")</f>
        <v/>
      </c>
      <c r="Z728" t="str">
        <f>IFERROR(__xludf.DUMMYFUNCTION("""COMPUTED_VALUE"""),"")</f>
        <v/>
      </c>
      <c r="AA728" t="str">
        <f>IFERROR(__xludf.DUMMYFUNCTION("""COMPUTED_VALUE"""),"")</f>
        <v/>
      </c>
      <c r="AB728" t="str">
        <f>IFERROR(__xludf.DUMMYFUNCTION("""COMPUTED_VALUE"""),"")</f>
        <v/>
      </c>
      <c r="AC728" t="str">
        <f>IFERROR(__xludf.DUMMYFUNCTION("""COMPUTED_VALUE"""),"")</f>
        <v/>
      </c>
      <c r="AD728" t="str">
        <f>IFERROR(__xludf.DUMMYFUNCTION("""COMPUTED_VALUE"""),"")</f>
        <v/>
      </c>
      <c r="AE728" t="str">
        <f>IFERROR(__xludf.DUMMYFUNCTION("""COMPUTED_VALUE"""),"")</f>
        <v/>
      </c>
      <c r="AF728" t="str">
        <f>IFERROR(__xludf.DUMMYFUNCTION("""COMPUTED_VALUE"""),"")</f>
        <v/>
      </c>
      <c r="AG728" t="str">
        <f>IFERROR(__xludf.DUMMYFUNCTION("""COMPUTED_VALUE"""),"")</f>
        <v/>
      </c>
    </row>
    <row r="729">
      <c r="A729" t="str">
        <f>IFERROR(__xludf.DUMMYFUNCTION("""COMPUTED_VALUE"""),"")</f>
        <v/>
      </c>
      <c r="B729" t="str">
        <f>IFERROR(__xludf.DUMMYFUNCTION("""COMPUTED_VALUE"""),"")</f>
        <v/>
      </c>
      <c r="C729" t="str">
        <f>IFERROR(__xludf.DUMMYFUNCTION("""COMPUTED_VALUE"""),"")</f>
        <v/>
      </c>
      <c r="D729" t="str">
        <f>IFERROR(__xludf.DUMMYFUNCTION("""COMPUTED_VALUE"""),"")</f>
        <v/>
      </c>
      <c r="E729" t="str">
        <f>IFERROR(__xludf.DUMMYFUNCTION("""COMPUTED_VALUE"""),"")</f>
        <v/>
      </c>
      <c r="F729" t="str">
        <f>IFERROR(__xludf.DUMMYFUNCTION("""COMPUTED_VALUE"""),"")</f>
        <v/>
      </c>
      <c r="G729" t="str">
        <f>IFERROR(__xludf.DUMMYFUNCTION("""COMPUTED_VALUE"""),"")</f>
        <v/>
      </c>
      <c r="H729" t="str">
        <f>IFERROR(__xludf.DUMMYFUNCTION("""COMPUTED_VALUE"""),"")</f>
        <v/>
      </c>
      <c r="I729" t="str">
        <f>IFERROR(__xludf.DUMMYFUNCTION("""COMPUTED_VALUE"""),"")</f>
        <v/>
      </c>
      <c r="J729" t="str">
        <f>IFERROR(__xludf.DUMMYFUNCTION("""COMPUTED_VALUE"""),"")</f>
        <v/>
      </c>
      <c r="K729" t="str">
        <f>IFERROR(__xludf.DUMMYFUNCTION("""COMPUTED_VALUE"""),"")</f>
        <v/>
      </c>
      <c r="L729" s="61" t="str">
        <f>IFERROR(__xludf.DUMMYFUNCTION("""COMPUTED_VALUE"""),"")</f>
        <v/>
      </c>
      <c r="M729" s="61" t="str">
        <f>IFERROR(__xludf.DUMMYFUNCTION("""COMPUTED_VALUE"""),"")</f>
        <v/>
      </c>
      <c r="N729" t="str">
        <f>IFERROR(__xludf.DUMMYFUNCTION("""COMPUTED_VALUE"""),"")</f>
        <v/>
      </c>
      <c r="O729" t="str">
        <f>IFERROR(__xludf.DUMMYFUNCTION("""COMPUTED_VALUE"""),"")</f>
        <v/>
      </c>
      <c r="P729" t="str">
        <f>IFERROR(__xludf.DUMMYFUNCTION("""COMPUTED_VALUE"""),"")</f>
        <v/>
      </c>
      <c r="Q729" t="str">
        <f>IFERROR(__xludf.DUMMYFUNCTION("""COMPUTED_VALUE"""),"")</f>
        <v/>
      </c>
      <c r="R729" t="str">
        <f>IFERROR(__xludf.DUMMYFUNCTION("""COMPUTED_VALUE"""),"")</f>
        <v/>
      </c>
      <c r="S729" t="str">
        <f>IFERROR(__xludf.DUMMYFUNCTION("""COMPUTED_VALUE"""),"")</f>
        <v/>
      </c>
      <c r="T729" t="str">
        <f>IFERROR(__xludf.DUMMYFUNCTION("""COMPUTED_VALUE"""),"")</f>
        <v/>
      </c>
      <c r="U729" t="str">
        <f>IFERROR(__xludf.DUMMYFUNCTION("""COMPUTED_VALUE"""),"")</f>
        <v/>
      </c>
      <c r="V729" t="str">
        <f>IFERROR(__xludf.DUMMYFUNCTION("""COMPUTED_VALUE"""),"")</f>
        <v/>
      </c>
      <c r="W729" t="str">
        <f>IFERROR(__xludf.DUMMYFUNCTION("""COMPUTED_VALUE"""),"")</f>
        <v/>
      </c>
      <c r="X729" t="str">
        <f>IFERROR(__xludf.DUMMYFUNCTION("""COMPUTED_VALUE"""),"")</f>
        <v/>
      </c>
      <c r="Y729" t="str">
        <f>IFERROR(__xludf.DUMMYFUNCTION("""COMPUTED_VALUE"""),"")</f>
        <v/>
      </c>
      <c r="Z729" t="str">
        <f>IFERROR(__xludf.DUMMYFUNCTION("""COMPUTED_VALUE"""),"")</f>
        <v/>
      </c>
      <c r="AA729" t="str">
        <f>IFERROR(__xludf.DUMMYFUNCTION("""COMPUTED_VALUE"""),"")</f>
        <v/>
      </c>
      <c r="AB729" t="str">
        <f>IFERROR(__xludf.DUMMYFUNCTION("""COMPUTED_VALUE"""),"")</f>
        <v/>
      </c>
      <c r="AC729" t="str">
        <f>IFERROR(__xludf.DUMMYFUNCTION("""COMPUTED_VALUE"""),"")</f>
        <v/>
      </c>
      <c r="AD729" t="str">
        <f>IFERROR(__xludf.DUMMYFUNCTION("""COMPUTED_VALUE"""),"")</f>
        <v/>
      </c>
      <c r="AE729" t="str">
        <f>IFERROR(__xludf.DUMMYFUNCTION("""COMPUTED_VALUE"""),"")</f>
        <v/>
      </c>
      <c r="AF729" t="str">
        <f>IFERROR(__xludf.DUMMYFUNCTION("""COMPUTED_VALUE"""),"")</f>
        <v/>
      </c>
      <c r="AG729" t="str">
        <f>IFERROR(__xludf.DUMMYFUNCTION("""COMPUTED_VALUE"""),"")</f>
        <v/>
      </c>
    </row>
    <row r="730">
      <c r="A730" t="str">
        <f>IFERROR(__xludf.DUMMYFUNCTION("""COMPUTED_VALUE"""),"")</f>
        <v/>
      </c>
      <c r="B730" t="str">
        <f>IFERROR(__xludf.DUMMYFUNCTION("""COMPUTED_VALUE"""),"")</f>
        <v/>
      </c>
      <c r="C730" t="str">
        <f>IFERROR(__xludf.DUMMYFUNCTION("""COMPUTED_VALUE"""),"")</f>
        <v/>
      </c>
      <c r="D730" t="str">
        <f>IFERROR(__xludf.DUMMYFUNCTION("""COMPUTED_VALUE"""),"")</f>
        <v/>
      </c>
      <c r="E730" t="str">
        <f>IFERROR(__xludf.DUMMYFUNCTION("""COMPUTED_VALUE"""),"")</f>
        <v/>
      </c>
      <c r="F730" t="str">
        <f>IFERROR(__xludf.DUMMYFUNCTION("""COMPUTED_VALUE"""),"")</f>
        <v/>
      </c>
      <c r="G730" t="str">
        <f>IFERROR(__xludf.DUMMYFUNCTION("""COMPUTED_VALUE"""),"")</f>
        <v/>
      </c>
      <c r="H730" t="str">
        <f>IFERROR(__xludf.DUMMYFUNCTION("""COMPUTED_VALUE"""),"")</f>
        <v/>
      </c>
      <c r="I730" t="str">
        <f>IFERROR(__xludf.DUMMYFUNCTION("""COMPUTED_VALUE"""),"")</f>
        <v/>
      </c>
      <c r="J730" t="str">
        <f>IFERROR(__xludf.DUMMYFUNCTION("""COMPUTED_VALUE"""),"")</f>
        <v/>
      </c>
      <c r="K730" t="str">
        <f>IFERROR(__xludf.DUMMYFUNCTION("""COMPUTED_VALUE"""),"")</f>
        <v/>
      </c>
      <c r="L730" s="61" t="str">
        <f>IFERROR(__xludf.DUMMYFUNCTION("""COMPUTED_VALUE"""),"")</f>
        <v/>
      </c>
      <c r="M730" s="61" t="str">
        <f>IFERROR(__xludf.DUMMYFUNCTION("""COMPUTED_VALUE"""),"")</f>
        <v/>
      </c>
      <c r="N730" t="str">
        <f>IFERROR(__xludf.DUMMYFUNCTION("""COMPUTED_VALUE"""),"")</f>
        <v/>
      </c>
      <c r="O730" t="str">
        <f>IFERROR(__xludf.DUMMYFUNCTION("""COMPUTED_VALUE"""),"")</f>
        <v/>
      </c>
      <c r="P730" t="str">
        <f>IFERROR(__xludf.DUMMYFUNCTION("""COMPUTED_VALUE"""),"")</f>
        <v/>
      </c>
      <c r="Q730" t="str">
        <f>IFERROR(__xludf.DUMMYFUNCTION("""COMPUTED_VALUE"""),"")</f>
        <v/>
      </c>
      <c r="R730" t="str">
        <f>IFERROR(__xludf.DUMMYFUNCTION("""COMPUTED_VALUE"""),"")</f>
        <v/>
      </c>
      <c r="S730" t="str">
        <f>IFERROR(__xludf.DUMMYFUNCTION("""COMPUTED_VALUE"""),"")</f>
        <v/>
      </c>
      <c r="T730" t="str">
        <f>IFERROR(__xludf.DUMMYFUNCTION("""COMPUTED_VALUE"""),"")</f>
        <v/>
      </c>
      <c r="U730" t="str">
        <f>IFERROR(__xludf.DUMMYFUNCTION("""COMPUTED_VALUE"""),"")</f>
        <v/>
      </c>
      <c r="V730" t="str">
        <f>IFERROR(__xludf.DUMMYFUNCTION("""COMPUTED_VALUE"""),"")</f>
        <v/>
      </c>
      <c r="W730" t="str">
        <f>IFERROR(__xludf.DUMMYFUNCTION("""COMPUTED_VALUE"""),"")</f>
        <v/>
      </c>
      <c r="X730" t="str">
        <f>IFERROR(__xludf.DUMMYFUNCTION("""COMPUTED_VALUE"""),"")</f>
        <v/>
      </c>
      <c r="Y730" t="str">
        <f>IFERROR(__xludf.DUMMYFUNCTION("""COMPUTED_VALUE"""),"")</f>
        <v/>
      </c>
      <c r="Z730" t="str">
        <f>IFERROR(__xludf.DUMMYFUNCTION("""COMPUTED_VALUE"""),"")</f>
        <v/>
      </c>
      <c r="AA730" t="str">
        <f>IFERROR(__xludf.DUMMYFUNCTION("""COMPUTED_VALUE"""),"")</f>
        <v/>
      </c>
      <c r="AB730" t="str">
        <f>IFERROR(__xludf.DUMMYFUNCTION("""COMPUTED_VALUE"""),"")</f>
        <v/>
      </c>
      <c r="AC730" t="str">
        <f>IFERROR(__xludf.DUMMYFUNCTION("""COMPUTED_VALUE"""),"")</f>
        <v/>
      </c>
      <c r="AD730" t="str">
        <f>IFERROR(__xludf.DUMMYFUNCTION("""COMPUTED_VALUE"""),"")</f>
        <v/>
      </c>
      <c r="AE730" t="str">
        <f>IFERROR(__xludf.DUMMYFUNCTION("""COMPUTED_VALUE"""),"")</f>
        <v/>
      </c>
      <c r="AF730" t="str">
        <f>IFERROR(__xludf.DUMMYFUNCTION("""COMPUTED_VALUE"""),"")</f>
        <v/>
      </c>
      <c r="AG730" t="str">
        <f>IFERROR(__xludf.DUMMYFUNCTION("""COMPUTED_VALUE"""),"")</f>
        <v/>
      </c>
    </row>
    <row r="731">
      <c r="A731" t="str">
        <f>IFERROR(__xludf.DUMMYFUNCTION("""COMPUTED_VALUE"""),"")</f>
        <v/>
      </c>
      <c r="B731" t="str">
        <f>IFERROR(__xludf.DUMMYFUNCTION("""COMPUTED_VALUE"""),"")</f>
        <v/>
      </c>
      <c r="C731" t="str">
        <f>IFERROR(__xludf.DUMMYFUNCTION("""COMPUTED_VALUE"""),"")</f>
        <v/>
      </c>
      <c r="D731" t="str">
        <f>IFERROR(__xludf.DUMMYFUNCTION("""COMPUTED_VALUE"""),"")</f>
        <v/>
      </c>
      <c r="E731" t="str">
        <f>IFERROR(__xludf.DUMMYFUNCTION("""COMPUTED_VALUE"""),"")</f>
        <v/>
      </c>
      <c r="F731" t="str">
        <f>IFERROR(__xludf.DUMMYFUNCTION("""COMPUTED_VALUE"""),"")</f>
        <v/>
      </c>
      <c r="G731" t="str">
        <f>IFERROR(__xludf.DUMMYFUNCTION("""COMPUTED_VALUE"""),"")</f>
        <v/>
      </c>
      <c r="H731" t="str">
        <f>IFERROR(__xludf.DUMMYFUNCTION("""COMPUTED_VALUE"""),"")</f>
        <v/>
      </c>
      <c r="I731" t="str">
        <f>IFERROR(__xludf.DUMMYFUNCTION("""COMPUTED_VALUE"""),"")</f>
        <v/>
      </c>
      <c r="J731" t="str">
        <f>IFERROR(__xludf.DUMMYFUNCTION("""COMPUTED_VALUE"""),"")</f>
        <v/>
      </c>
      <c r="K731" t="str">
        <f>IFERROR(__xludf.DUMMYFUNCTION("""COMPUTED_VALUE"""),"")</f>
        <v/>
      </c>
      <c r="L731" s="61" t="str">
        <f>IFERROR(__xludf.DUMMYFUNCTION("""COMPUTED_VALUE"""),"")</f>
        <v/>
      </c>
      <c r="M731" s="61" t="str">
        <f>IFERROR(__xludf.DUMMYFUNCTION("""COMPUTED_VALUE"""),"")</f>
        <v/>
      </c>
      <c r="N731" t="str">
        <f>IFERROR(__xludf.DUMMYFUNCTION("""COMPUTED_VALUE"""),"")</f>
        <v/>
      </c>
      <c r="O731" t="str">
        <f>IFERROR(__xludf.DUMMYFUNCTION("""COMPUTED_VALUE"""),"")</f>
        <v/>
      </c>
      <c r="P731" t="str">
        <f>IFERROR(__xludf.DUMMYFUNCTION("""COMPUTED_VALUE"""),"")</f>
        <v/>
      </c>
      <c r="Q731" t="str">
        <f>IFERROR(__xludf.DUMMYFUNCTION("""COMPUTED_VALUE"""),"")</f>
        <v/>
      </c>
      <c r="R731" t="str">
        <f>IFERROR(__xludf.DUMMYFUNCTION("""COMPUTED_VALUE"""),"")</f>
        <v/>
      </c>
      <c r="S731" t="str">
        <f>IFERROR(__xludf.DUMMYFUNCTION("""COMPUTED_VALUE"""),"")</f>
        <v/>
      </c>
      <c r="T731" t="str">
        <f>IFERROR(__xludf.DUMMYFUNCTION("""COMPUTED_VALUE"""),"")</f>
        <v/>
      </c>
      <c r="U731" t="str">
        <f>IFERROR(__xludf.DUMMYFUNCTION("""COMPUTED_VALUE"""),"")</f>
        <v/>
      </c>
      <c r="V731" t="str">
        <f>IFERROR(__xludf.DUMMYFUNCTION("""COMPUTED_VALUE"""),"")</f>
        <v/>
      </c>
      <c r="W731" t="str">
        <f>IFERROR(__xludf.DUMMYFUNCTION("""COMPUTED_VALUE"""),"")</f>
        <v/>
      </c>
      <c r="X731" t="str">
        <f>IFERROR(__xludf.DUMMYFUNCTION("""COMPUTED_VALUE"""),"")</f>
        <v/>
      </c>
      <c r="Y731" t="str">
        <f>IFERROR(__xludf.DUMMYFUNCTION("""COMPUTED_VALUE"""),"")</f>
        <v/>
      </c>
      <c r="Z731" t="str">
        <f>IFERROR(__xludf.DUMMYFUNCTION("""COMPUTED_VALUE"""),"")</f>
        <v/>
      </c>
      <c r="AA731" t="str">
        <f>IFERROR(__xludf.DUMMYFUNCTION("""COMPUTED_VALUE"""),"")</f>
        <v/>
      </c>
      <c r="AB731" t="str">
        <f>IFERROR(__xludf.DUMMYFUNCTION("""COMPUTED_VALUE"""),"")</f>
        <v/>
      </c>
      <c r="AC731" t="str">
        <f>IFERROR(__xludf.DUMMYFUNCTION("""COMPUTED_VALUE"""),"")</f>
        <v/>
      </c>
      <c r="AD731" t="str">
        <f>IFERROR(__xludf.DUMMYFUNCTION("""COMPUTED_VALUE"""),"")</f>
        <v/>
      </c>
      <c r="AE731" t="str">
        <f>IFERROR(__xludf.DUMMYFUNCTION("""COMPUTED_VALUE"""),"")</f>
        <v/>
      </c>
      <c r="AF731" t="str">
        <f>IFERROR(__xludf.DUMMYFUNCTION("""COMPUTED_VALUE"""),"")</f>
        <v/>
      </c>
      <c r="AG731" t="str">
        <f>IFERROR(__xludf.DUMMYFUNCTION("""COMPUTED_VALUE"""),"")</f>
        <v/>
      </c>
    </row>
    <row r="732">
      <c r="A732" t="str">
        <f>IFERROR(__xludf.DUMMYFUNCTION("""COMPUTED_VALUE"""),"")</f>
        <v/>
      </c>
      <c r="B732" t="str">
        <f>IFERROR(__xludf.DUMMYFUNCTION("""COMPUTED_VALUE"""),"")</f>
        <v/>
      </c>
      <c r="C732" t="str">
        <f>IFERROR(__xludf.DUMMYFUNCTION("""COMPUTED_VALUE"""),"")</f>
        <v/>
      </c>
      <c r="D732" t="str">
        <f>IFERROR(__xludf.DUMMYFUNCTION("""COMPUTED_VALUE"""),"")</f>
        <v/>
      </c>
      <c r="E732" t="str">
        <f>IFERROR(__xludf.DUMMYFUNCTION("""COMPUTED_VALUE"""),"")</f>
        <v/>
      </c>
      <c r="F732" t="str">
        <f>IFERROR(__xludf.DUMMYFUNCTION("""COMPUTED_VALUE"""),"")</f>
        <v/>
      </c>
      <c r="G732" t="str">
        <f>IFERROR(__xludf.DUMMYFUNCTION("""COMPUTED_VALUE"""),"")</f>
        <v/>
      </c>
      <c r="H732" t="str">
        <f>IFERROR(__xludf.DUMMYFUNCTION("""COMPUTED_VALUE"""),"")</f>
        <v/>
      </c>
      <c r="I732" t="str">
        <f>IFERROR(__xludf.DUMMYFUNCTION("""COMPUTED_VALUE"""),"")</f>
        <v/>
      </c>
      <c r="J732" t="str">
        <f>IFERROR(__xludf.DUMMYFUNCTION("""COMPUTED_VALUE"""),"")</f>
        <v/>
      </c>
      <c r="K732" t="str">
        <f>IFERROR(__xludf.DUMMYFUNCTION("""COMPUTED_VALUE"""),"")</f>
        <v/>
      </c>
      <c r="L732" s="61" t="str">
        <f>IFERROR(__xludf.DUMMYFUNCTION("""COMPUTED_VALUE"""),"")</f>
        <v/>
      </c>
      <c r="M732" s="61" t="str">
        <f>IFERROR(__xludf.DUMMYFUNCTION("""COMPUTED_VALUE"""),"")</f>
        <v/>
      </c>
      <c r="N732" t="str">
        <f>IFERROR(__xludf.DUMMYFUNCTION("""COMPUTED_VALUE"""),"")</f>
        <v/>
      </c>
      <c r="O732" t="str">
        <f>IFERROR(__xludf.DUMMYFUNCTION("""COMPUTED_VALUE"""),"")</f>
        <v/>
      </c>
      <c r="P732" t="str">
        <f>IFERROR(__xludf.DUMMYFUNCTION("""COMPUTED_VALUE"""),"")</f>
        <v/>
      </c>
      <c r="Q732" t="str">
        <f>IFERROR(__xludf.DUMMYFUNCTION("""COMPUTED_VALUE"""),"")</f>
        <v/>
      </c>
      <c r="R732" t="str">
        <f>IFERROR(__xludf.DUMMYFUNCTION("""COMPUTED_VALUE"""),"")</f>
        <v/>
      </c>
      <c r="S732" t="str">
        <f>IFERROR(__xludf.DUMMYFUNCTION("""COMPUTED_VALUE"""),"")</f>
        <v/>
      </c>
      <c r="T732" t="str">
        <f>IFERROR(__xludf.DUMMYFUNCTION("""COMPUTED_VALUE"""),"")</f>
        <v/>
      </c>
      <c r="U732" t="str">
        <f>IFERROR(__xludf.DUMMYFUNCTION("""COMPUTED_VALUE"""),"")</f>
        <v/>
      </c>
      <c r="V732" t="str">
        <f>IFERROR(__xludf.DUMMYFUNCTION("""COMPUTED_VALUE"""),"")</f>
        <v/>
      </c>
      <c r="W732" t="str">
        <f>IFERROR(__xludf.DUMMYFUNCTION("""COMPUTED_VALUE"""),"")</f>
        <v/>
      </c>
      <c r="X732" t="str">
        <f>IFERROR(__xludf.DUMMYFUNCTION("""COMPUTED_VALUE"""),"")</f>
        <v/>
      </c>
      <c r="Y732" t="str">
        <f>IFERROR(__xludf.DUMMYFUNCTION("""COMPUTED_VALUE"""),"")</f>
        <v/>
      </c>
      <c r="Z732" t="str">
        <f>IFERROR(__xludf.DUMMYFUNCTION("""COMPUTED_VALUE"""),"")</f>
        <v/>
      </c>
      <c r="AA732" t="str">
        <f>IFERROR(__xludf.DUMMYFUNCTION("""COMPUTED_VALUE"""),"")</f>
        <v/>
      </c>
      <c r="AB732" t="str">
        <f>IFERROR(__xludf.DUMMYFUNCTION("""COMPUTED_VALUE"""),"")</f>
        <v/>
      </c>
      <c r="AC732" t="str">
        <f>IFERROR(__xludf.DUMMYFUNCTION("""COMPUTED_VALUE"""),"")</f>
        <v/>
      </c>
      <c r="AD732" t="str">
        <f>IFERROR(__xludf.DUMMYFUNCTION("""COMPUTED_VALUE"""),"")</f>
        <v/>
      </c>
      <c r="AE732" t="str">
        <f>IFERROR(__xludf.DUMMYFUNCTION("""COMPUTED_VALUE"""),"")</f>
        <v/>
      </c>
      <c r="AF732" t="str">
        <f>IFERROR(__xludf.DUMMYFUNCTION("""COMPUTED_VALUE"""),"")</f>
        <v/>
      </c>
      <c r="AG732" t="str">
        <f>IFERROR(__xludf.DUMMYFUNCTION("""COMPUTED_VALUE"""),"")</f>
        <v/>
      </c>
    </row>
    <row r="733">
      <c r="A733" t="str">
        <f>IFERROR(__xludf.DUMMYFUNCTION("""COMPUTED_VALUE"""),"")</f>
        <v/>
      </c>
      <c r="B733" t="str">
        <f>IFERROR(__xludf.DUMMYFUNCTION("""COMPUTED_VALUE"""),"")</f>
        <v/>
      </c>
      <c r="C733" t="str">
        <f>IFERROR(__xludf.DUMMYFUNCTION("""COMPUTED_VALUE"""),"")</f>
        <v/>
      </c>
      <c r="D733" t="str">
        <f>IFERROR(__xludf.DUMMYFUNCTION("""COMPUTED_VALUE"""),"")</f>
        <v/>
      </c>
      <c r="E733" t="str">
        <f>IFERROR(__xludf.DUMMYFUNCTION("""COMPUTED_VALUE"""),"")</f>
        <v/>
      </c>
      <c r="F733" t="str">
        <f>IFERROR(__xludf.DUMMYFUNCTION("""COMPUTED_VALUE"""),"")</f>
        <v/>
      </c>
      <c r="G733" t="str">
        <f>IFERROR(__xludf.DUMMYFUNCTION("""COMPUTED_VALUE"""),"")</f>
        <v/>
      </c>
      <c r="H733" t="str">
        <f>IFERROR(__xludf.DUMMYFUNCTION("""COMPUTED_VALUE"""),"")</f>
        <v/>
      </c>
      <c r="I733" t="str">
        <f>IFERROR(__xludf.DUMMYFUNCTION("""COMPUTED_VALUE"""),"")</f>
        <v/>
      </c>
      <c r="J733" t="str">
        <f>IFERROR(__xludf.DUMMYFUNCTION("""COMPUTED_VALUE"""),"")</f>
        <v/>
      </c>
      <c r="K733" t="str">
        <f>IFERROR(__xludf.DUMMYFUNCTION("""COMPUTED_VALUE"""),"")</f>
        <v/>
      </c>
      <c r="L733" s="61" t="str">
        <f>IFERROR(__xludf.DUMMYFUNCTION("""COMPUTED_VALUE"""),"")</f>
        <v/>
      </c>
      <c r="M733" s="61" t="str">
        <f>IFERROR(__xludf.DUMMYFUNCTION("""COMPUTED_VALUE"""),"")</f>
        <v/>
      </c>
      <c r="N733" t="str">
        <f>IFERROR(__xludf.DUMMYFUNCTION("""COMPUTED_VALUE"""),"")</f>
        <v/>
      </c>
      <c r="O733" t="str">
        <f>IFERROR(__xludf.DUMMYFUNCTION("""COMPUTED_VALUE"""),"")</f>
        <v/>
      </c>
      <c r="P733" t="str">
        <f>IFERROR(__xludf.DUMMYFUNCTION("""COMPUTED_VALUE"""),"")</f>
        <v/>
      </c>
      <c r="Q733" t="str">
        <f>IFERROR(__xludf.DUMMYFUNCTION("""COMPUTED_VALUE"""),"")</f>
        <v/>
      </c>
      <c r="R733" t="str">
        <f>IFERROR(__xludf.DUMMYFUNCTION("""COMPUTED_VALUE"""),"")</f>
        <v/>
      </c>
      <c r="S733" t="str">
        <f>IFERROR(__xludf.DUMMYFUNCTION("""COMPUTED_VALUE"""),"")</f>
        <v/>
      </c>
      <c r="T733" t="str">
        <f>IFERROR(__xludf.DUMMYFUNCTION("""COMPUTED_VALUE"""),"")</f>
        <v/>
      </c>
      <c r="U733" t="str">
        <f>IFERROR(__xludf.DUMMYFUNCTION("""COMPUTED_VALUE"""),"")</f>
        <v/>
      </c>
      <c r="V733" t="str">
        <f>IFERROR(__xludf.DUMMYFUNCTION("""COMPUTED_VALUE"""),"")</f>
        <v/>
      </c>
      <c r="W733" t="str">
        <f>IFERROR(__xludf.DUMMYFUNCTION("""COMPUTED_VALUE"""),"")</f>
        <v/>
      </c>
      <c r="X733" t="str">
        <f>IFERROR(__xludf.DUMMYFUNCTION("""COMPUTED_VALUE"""),"")</f>
        <v/>
      </c>
      <c r="Y733" t="str">
        <f>IFERROR(__xludf.DUMMYFUNCTION("""COMPUTED_VALUE"""),"")</f>
        <v/>
      </c>
      <c r="Z733" t="str">
        <f>IFERROR(__xludf.DUMMYFUNCTION("""COMPUTED_VALUE"""),"")</f>
        <v/>
      </c>
      <c r="AA733" t="str">
        <f>IFERROR(__xludf.DUMMYFUNCTION("""COMPUTED_VALUE"""),"")</f>
        <v/>
      </c>
      <c r="AB733" t="str">
        <f>IFERROR(__xludf.DUMMYFUNCTION("""COMPUTED_VALUE"""),"")</f>
        <v/>
      </c>
      <c r="AC733" t="str">
        <f>IFERROR(__xludf.DUMMYFUNCTION("""COMPUTED_VALUE"""),"")</f>
        <v/>
      </c>
      <c r="AD733" t="str">
        <f>IFERROR(__xludf.DUMMYFUNCTION("""COMPUTED_VALUE"""),"")</f>
        <v/>
      </c>
      <c r="AE733" t="str">
        <f>IFERROR(__xludf.DUMMYFUNCTION("""COMPUTED_VALUE"""),"")</f>
        <v/>
      </c>
      <c r="AF733" t="str">
        <f>IFERROR(__xludf.DUMMYFUNCTION("""COMPUTED_VALUE"""),"")</f>
        <v/>
      </c>
      <c r="AG733" t="str">
        <f>IFERROR(__xludf.DUMMYFUNCTION("""COMPUTED_VALUE"""),"")</f>
        <v/>
      </c>
    </row>
    <row r="734">
      <c r="A734" t="str">
        <f>IFERROR(__xludf.DUMMYFUNCTION("""COMPUTED_VALUE"""),"")</f>
        <v/>
      </c>
      <c r="B734" t="str">
        <f>IFERROR(__xludf.DUMMYFUNCTION("""COMPUTED_VALUE"""),"")</f>
        <v/>
      </c>
      <c r="C734" t="str">
        <f>IFERROR(__xludf.DUMMYFUNCTION("""COMPUTED_VALUE"""),"")</f>
        <v/>
      </c>
      <c r="D734" t="str">
        <f>IFERROR(__xludf.DUMMYFUNCTION("""COMPUTED_VALUE"""),"")</f>
        <v/>
      </c>
      <c r="E734" t="str">
        <f>IFERROR(__xludf.DUMMYFUNCTION("""COMPUTED_VALUE"""),"")</f>
        <v/>
      </c>
      <c r="F734" t="str">
        <f>IFERROR(__xludf.DUMMYFUNCTION("""COMPUTED_VALUE"""),"")</f>
        <v/>
      </c>
      <c r="G734" t="str">
        <f>IFERROR(__xludf.DUMMYFUNCTION("""COMPUTED_VALUE"""),"")</f>
        <v/>
      </c>
      <c r="H734" t="str">
        <f>IFERROR(__xludf.DUMMYFUNCTION("""COMPUTED_VALUE"""),"")</f>
        <v/>
      </c>
      <c r="I734" t="str">
        <f>IFERROR(__xludf.DUMMYFUNCTION("""COMPUTED_VALUE"""),"")</f>
        <v/>
      </c>
      <c r="J734" t="str">
        <f>IFERROR(__xludf.DUMMYFUNCTION("""COMPUTED_VALUE"""),"")</f>
        <v/>
      </c>
      <c r="K734" t="str">
        <f>IFERROR(__xludf.DUMMYFUNCTION("""COMPUTED_VALUE"""),"")</f>
        <v/>
      </c>
      <c r="L734" s="61" t="str">
        <f>IFERROR(__xludf.DUMMYFUNCTION("""COMPUTED_VALUE"""),"")</f>
        <v/>
      </c>
      <c r="M734" s="61" t="str">
        <f>IFERROR(__xludf.DUMMYFUNCTION("""COMPUTED_VALUE"""),"")</f>
        <v/>
      </c>
      <c r="N734" t="str">
        <f>IFERROR(__xludf.DUMMYFUNCTION("""COMPUTED_VALUE"""),"")</f>
        <v/>
      </c>
      <c r="O734" t="str">
        <f>IFERROR(__xludf.DUMMYFUNCTION("""COMPUTED_VALUE"""),"")</f>
        <v/>
      </c>
      <c r="P734" t="str">
        <f>IFERROR(__xludf.DUMMYFUNCTION("""COMPUTED_VALUE"""),"")</f>
        <v/>
      </c>
      <c r="Q734" t="str">
        <f>IFERROR(__xludf.DUMMYFUNCTION("""COMPUTED_VALUE"""),"")</f>
        <v/>
      </c>
      <c r="R734" t="str">
        <f>IFERROR(__xludf.DUMMYFUNCTION("""COMPUTED_VALUE"""),"")</f>
        <v/>
      </c>
      <c r="S734" t="str">
        <f>IFERROR(__xludf.DUMMYFUNCTION("""COMPUTED_VALUE"""),"")</f>
        <v/>
      </c>
      <c r="T734" t="str">
        <f>IFERROR(__xludf.DUMMYFUNCTION("""COMPUTED_VALUE"""),"")</f>
        <v/>
      </c>
      <c r="U734" t="str">
        <f>IFERROR(__xludf.DUMMYFUNCTION("""COMPUTED_VALUE"""),"")</f>
        <v/>
      </c>
      <c r="V734" t="str">
        <f>IFERROR(__xludf.DUMMYFUNCTION("""COMPUTED_VALUE"""),"")</f>
        <v/>
      </c>
      <c r="W734" t="str">
        <f>IFERROR(__xludf.DUMMYFUNCTION("""COMPUTED_VALUE"""),"")</f>
        <v/>
      </c>
      <c r="X734" t="str">
        <f>IFERROR(__xludf.DUMMYFUNCTION("""COMPUTED_VALUE"""),"")</f>
        <v/>
      </c>
      <c r="Y734" t="str">
        <f>IFERROR(__xludf.DUMMYFUNCTION("""COMPUTED_VALUE"""),"")</f>
        <v/>
      </c>
      <c r="Z734" t="str">
        <f>IFERROR(__xludf.DUMMYFUNCTION("""COMPUTED_VALUE"""),"")</f>
        <v/>
      </c>
      <c r="AA734" t="str">
        <f>IFERROR(__xludf.DUMMYFUNCTION("""COMPUTED_VALUE"""),"")</f>
        <v/>
      </c>
      <c r="AB734" t="str">
        <f>IFERROR(__xludf.DUMMYFUNCTION("""COMPUTED_VALUE"""),"")</f>
        <v/>
      </c>
      <c r="AC734" t="str">
        <f>IFERROR(__xludf.DUMMYFUNCTION("""COMPUTED_VALUE"""),"")</f>
        <v/>
      </c>
      <c r="AD734" t="str">
        <f>IFERROR(__xludf.DUMMYFUNCTION("""COMPUTED_VALUE"""),"")</f>
        <v/>
      </c>
      <c r="AE734" t="str">
        <f>IFERROR(__xludf.DUMMYFUNCTION("""COMPUTED_VALUE"""),"")</f>
        <v/>
      </c>
      <c r="AF734" t="str">
        <f>IFERROR(__xludf.DUMMYFUNCTION("""COMPUTED_VALUE"""),"")</f>
        <v/>
      </c>
      <c r="AG734" t="str">
        <f>IFERROR(__xludf.DUMMYFUNCTION("""COMPUTED_VALUE"""),"")</f>
        <v/>
      </c>
    </row>
    <row r="735">
      <c r="A735" t="str">
        <f>IFERROR(__xludf.DUMMYFUNCTION("""COMPUTED_VALUE"""),"")</f>
        <v/>
      </c>
      <c r="B735" t="str">
        <f>IFERROR(__xludf.DUMMYFUNCTION("""COMPUTED_VALUE"""),"")</f>
        <v/>
      </c>
      <c r="C735" t="str">
        <f>IFERROR(__xludf.DUMMYFUNCTION("""COMPUTED_VALUE"""),"")</f>
        <v/>
      </c>
      <c r="D735" t="str">
        <f>IFERROR(__xludf.DUMMYFUNCTION("""COMPUTED_VALUE"""),"")</f>
        <v/>
      </c>
      <c r="E735" t="str">
        <f>IFERROR(__xludf.DUMMYFUNCTION("""COMPUTED_VALUE"""),"")</f>
        <v/>
      </c>
      <c r="F735" t="str">
        <f>IFERROR(__xludf.DUMMYFUNCTION("""COMPUTED_VALUE"""),"")</f>
        <v/>
      </c>
      <c r="G735" t="str">
        <f>IFERROR(__xludf.DUMMYFUNCTION("""COMPUTED_VALUE"""),"")</f>
        <v/>
      </c>
      <c r="H735" t="str">
        <f>IFERROR(__xludf.DUMMYFUNCTION("""COMPUTED_VALUE"""),"")</f>
        <v/>
      </c>
      <c r="I735" t="str">
        <f>IFERROR(__xludf.DUMMYFUNCTION("""COMPUTED_VALUE"""),"")</f>
        <v/>
      </c>
      <c r="J735" t="str">
        <f>IFERROR(__xludf.DUMMYFUNCTION("""COMPUTED_VALUE"""),"")</f>
        <v/>
      </c>
      <c r="K735" t="str">
        <f>IFERROR(__xludf.DUMMYFUNCTION("""COMPUTED_VALUE"""),"")</f>
        <v/>
      </c>
      <c r="L735" s="61" t="str">
        <f>IFERROR(__xludf.DUMMYFUNCTION("""COMPUTED_VALUE"""),"")</f>
        <v/>
      </c>
      <c r="M735" s="61" t="str">
        <f>IFERROR(__xludf.DUMMYFUNCTION("""COMPUTED_VALUE"""),"")</f>
        <v/>
      </c>
      <c r="N735" t="str">
        <f>IFERROR(__xludf.DUMMYFUNCTION("""COMPUTED_VALUE"""),"")</f>
        <v/>
      </c>
      <c r="O735" t="str">
        <f>IFERROR(__xludf.DUMMYFUNCTION("""COMPUTED_VALUE"""),"")</f>
        <v/>
      </c>
      <c r="P735" t="str">
        <f>IFERROR(__xludf.DUMMYFUNCTION("""COMPUTED_VALUE"""),"")</f>
        <v/>
      </c>
      <c r="Q735" t="str">
        <f>IFERROR(__xludf.DUMMYFUNCTION("""COMPUTED_VALUE"""),"")</f>
        <v/>
      </c>
      <c r="R735" t="str">
        <f>IFERROR(__xludf.DUMMYFUNCTION("""COMPUTED_VALUE"""),"")</f>
        <v/>
      </c>
      <c r="S735" t="str">
        <f>IFERROR(__xludf.DUMMYFUNCTION("""COMPUTED_VALUE"""),"")</f>
        <v/>
      </c>
      <c r="T735" t="str">
        <f>IFERROR(__xludf.DUMMYFUNCTION("""COMPUTED_VALUE"""),"")</f>
        <v/>
      </c>
      <c r="U735" t="str">
        <f>IFERROR(__xludf.DUMMYFUNCTION("""COMPUTED_VALUE"""),"")</f>
        <v/>
      </c>
      <c r="V735" t="str">
        <f>IFERROR(__xludf.DUMMYFUNCTION("""COMPUTED_VALUE"""),"")</f>
        <v/>
      </c>
      <c r="W735" t="str">
        <f>IFERROR(__xludf.DUMMYFUNCTION("""COMPUTED_VALUE"""),"")</f>
        <v/>
      </c>
      <c r="X735" t="str">
        <f>IFERROR(__xludf.DUMMYFUNCTION("""COMPUTED_VALUE"""),"")</f>
        <v/>
      </c>
      <c r="Y735" t="str">
        <f>IFERROR(__xludf.DUMMYFUNCTION("""COMPUTED_VALUE"""),"")</f>
        <v/>
      </c>
      <c r="Z735" t="str">
        <f>IFERROR(__xludf.DUMMYFUNCTION("""COMPUTED_VALUE"""),"")</f>
        <v/>
      </c>
      <c r="AA735" t="str">
        <f>IFERROR(__xludf.DUMMYFUNCTION("""COMPUTED_VALUE"""),"")</f>
        <v/>
      </c>
      <c r="AB735" t="str">
        <f>IFERROR(__xludf.DUMMYFUNCTION("""COMPUTED_VALUE"""),"")</f>
        <v/>
      </c>
      <c r="AC735" t="str">
        <f>IFERROR(__xludf.DUMMYFUNCTION("""COMPUTED_VALUE"""),"")</f>
        <v/>
      </c>
      <c r="AD735" t="str">
        <f>IFERROR(__xludf.DUMMYFUNCTION("""COMPUTED_VALUE"""),"")</f>
        <v/>
      </c>
      <c r="AE735" t="str">
        <f>IFERROR(__xludf.DUMMYFUNCTION("""COMPUTED_VALUE"""),"")</f>
        <v/>
      </c>
      <c r="AF735" t="str">
        <f>IFERROR(__xludf.DUMMYFUNCTION("""COMPUTED_VALUE"""),"")</f>
        <v/>
      </c>
      <c r="AG735" t="str">
        <f>IFERROR(__xludf.DUMMYFUNCTION("""COMPUTED_VALUE"""),"")</f>
        <v/>
      </c>
    </row>
    <row r="736">
      <c r="A736" t="str">
        <f>IFERROR(__xludf.DUMMYFUNCTION("""COMPUTED_VALUE"""),"")</f>
        <v/>
      </c>
      <c r="B736" t="str">
        <f>IFERROR(__xludf.DUMMYFUNCTION("""COMPUTED_VALUE"""),"")</f>
        <v/>
      </c>
      <c r="C736" t="str">
        <f>IFERROR(__xludf.DUMMYFUNCTION("""COMPUTED_VALUE"""),"")</f>
        <v/>
      </c>
      <c r="D736" t="str">
        <f>IFERROR(__xludf.DUMMYFUNCTION("""COMPUTED_VALUE"""),"")</f>
        <v/>
      </c>
      <c r="E736" t="str">
        <f>IFERROR(__xludf.DUMMYFUNCTION("""COMPUTED_VALUE"""),"")</f>
        <v/>
      </c>
      <c r="F736" t="str">
        <f>IFERROR(__xludf.DUMMYFUNCTION("""COMPUTED_VALUE"""),"")</f>
        <v/>
      </c>
      <c r="G736" t="str">
        <f>IFERROR(__xludf.DUMMYFUNCTION("""COMPUTED_VALUE"""),"")</f>
        <v/>
      </c>
      <c r="H736" t="str">
        <f>IFERROR(__xludf.DUMMYFUNCTION("""COMPUTED_VALUE"""),"")</f>
        <v/>
      </c>
      <c r="I736" t="str">
        <f>IFERROR(__xludf.DUMMYFUNCTION("""COMPUTED_VALUE"""),"")</f>
        <v/>
      </c>
      <c r="J736" t="str">
        <f>IFERROR(__xludf.DUMMYFUNCTION("""COMPUTED_VALUE"""),"")</f>
        <v/>
      </c>
      <c r="K736" t="str">
        <f>IFERROR(__xludf.DUMMYFUNCTION("""COMPUTED_VALUE"""),"")</f>
        <v/>
      </c>
      <c r="L736" s="61" t="str">
        <f>IFERROR(__xludf.DUMMYFUNCTION("""COMPUTED_VALUE"""),"")</f>
        <v/>
      </c>
      <c r="M736" s="61" t="str">
        <f>IFERROR(__xludf.DUMMYFUNCTION("""COMPUTED_VALUE"""),"")</f>
        <v/>
      </c>
      <c r="N736" t="str">
        <f>IFERROR(__xludf.DUMMYFUNCTION("""COMPUTED_VALUE"""),"")</f>
        <v/>
      </c>
      <c r="O736" t="str">
        <f>IFERROR(__xludf.DUMMYFUNCTION("""COMPUTED_VALUE"""),"")</f>
        <v/>
      </c>
      <c r="P736" t="str">
        <f>IFERROR(__xludf.DUMMYFUNCTION("""COMPUTED_VALUE"""),"")</f>
        <v/>
      </c>
      <c r="Q736" t="str">
        <f>IFERROR(__xludf.DUMMYFUNCTION("""COMPUTED_VALUE"""),"")</f>
        <v/>
      </c>
      <c r="R736" t="str">
        <f>IFERROR(__xludf.DUMMYFUNCTION("""COMPUTED_VALUE"""),"")</f>
        <v/>
      </c>
      <c r="S736" t="str">
        <f>IFERROR(__xludf.DUMMYFUNCTION("""COMPUTED_VALUE"""),"")</f>
        <v/>
      </c>
      <c r="T736" t="str">
        <f>IFERROR(__xludf.DUMMYFUNCTION("""COMPUTED_VALUE"""),"")</f>
        <v/>
      </c>
      <c r="U736" t="str">
        <f>IFERROR(__xludf.DUMMYFUNCTION("""COMPUTED_VALUE"""),"")</f>
        <v/>
      </c>
      <c r="V736" t="str">
        <f>IFERROR(__xludf.DUMMYFUNCTION("""COMPUTED_VALUE"""),"")</f>
        <v/>
      </c>
      <c r="W736" t="str">
        <f>IFERROR(__xludf.DUMMYFUNCTION("""COMPUTED_VALUE"""),"")</f>
        <v/>
      </c>
      <c r="X736" t="str">
        <f>IFERROR(__xludf.DUMMYFUNCTION("""COMPUTED_VALUE"""),"")</f>
        <v/>
      </c>
      <c r="Y736" t="str">
        <f>IFERROR(__xludf.DUMMYFUNCTION("""COMPUTED_VALUE"""),"")</f>
        <v/>
      </c>
      <c r="Z736" t="str">
        <f>IFERROR(__xludf.DUMMYFUNCTION("""COMPUTED_VALUE"""),"")</f>
        <v/>
      </c>
      <c r="AA736" t="str">
        <f>IFERROR(__xludf.DUMMYFUNCTION("""COMPUTED_VALUE"""),"")</f>
        <v/>
      </c>
      <c r="AB736" t="str">
        <f>IFERROR(__xludf.DUMMYFUNCTION("""COMPUTED_VALUE"""),"")</f>
        <v/>
      </c>
      <c r="AC736" t="str">
        <f>IFERROR(__xludf.DUMMYFUNCTION("""COMPUTED_VALUE"""),"")</f>
        <v/>
      </c>
      <c r="AD736" t="str">
        <f>IFERROR(__xludf.DUMMYFUNCTION("""COMPUTED_VALUE"""),"")</f>
        <v/>
      </c>
      <c r="AE736" t="str">
        <f>IFERROR(__xludf.DUMMYFUNCTION("""COMPUTED_VALUE"""),"")</f>
        <v/>
      </c>
      <c r="AF736" t="str">
        <f>IFERROR(__xludf.DUMMYFUNCTION("""COMPUTED_VALUE"""),"")</f>
        <v/>
      </c>
      <c r="AG736" t="str">
        <f>IFERROR(__xludf.DUMMYFUNCTION("""COMPUTED_VALUE"""),"")</f>
        <v/>
      </c>
    </row>
    <row r="737">
      <c r="A737" t="str">
        <f>IFERROR(__xludf.DUMMYFUNCTION("""COMPUTED_VALUE"""),"")</f>
        <v/>
      </c>
      <c r="B737" t="str">
        <f>IFERROR(__xludf.DUMMYFUNCTION("""COMPUTED_VALUE"""),"")</f>
        <v/>
      </c>
      <c r="C737" t="str">
        <f>IFERROR(__xludf.DUMMYFUNCTION("""COMPUTED_VALUE"""),"")</f>
        <v/>
      </c>
      <c r="D737" t="str">
        <f>IFERROR(__xludf.DUMMYFUNCTION("""COMPUTED_VALUE"""),"")</f>
        <v/>
      </c>
      <c r="E737" t="str">
        <f>IFERROR(__xludf.DUMMYFUNCTION("""COMPUTED_VALUE"""),"")</f>
        <v/>
      </c>
      <c r="F737" t="str">
        <f>IFERROR(__xludf.DUMMYFUNCTION("""COMPUTED_VALUE"""),"")</f>
        <v/>
      </c>
      <c r="G737" t="str">
        <f>IFERROR(__xludf.DUMMYFUNCTION("""COMPUTED_VALUE"""),"")</f>
        <v/>
      </c>
      <c r="H737" t="str">
        <f>IFERROR(__xludf.DUMMYFUNCTION("""COMPUTED_VALUE"""),"")</f>
        <v/>
      </c>
      <c r="I737" t="str">
        <f>IFERROR(__xludf.DUMMYFUNCTION("""COMPUTED_VALUE"""),"")</f>
        <v/>
      </c>
      <c r="J737" t="str">
        <f>IFERROR(__xludf.DUMMYFUNCTION("""COMPUTED_VALUE"""),"")</f>
        <v/>
      </c>
      <c r="K737" t="str">
        <f>IFERROR(__xludf.DUMMYFUNCTION("""COMPUTED_VALUE"""),"")</f>
        <v/>
      </c>
      <c r="L737" s="61" t="str">
        <f>IFERROR(__xludf.DUMMYFUNCTION("""COMPUTED_VALUE"""),"")</f>
        <v/>
      </c>
      <c r="M737" s="61" t="str">
        <f>IFERROR(__xludf.DUMMYFUNCTION("""COMPUTED_VALUE"""),"")</f>
        <v/>
      </c>
      <c r="N737" t="str">
        <f>IFERROR(__xludf.DUMMYFUNCTION("""COMPUTED_VALUE"""),"")</f>
        <v/>
      </c>
      <c r="O737" t="str">
        <f>IFERROR(__xludf.DUMMYFUNCTION("""COMPUTED_VALUE"""),"")</f>
        <v/>
      </c>
      <c r="P737" t="str">
        <f>IFERROR(__xludf.DUMMYFUNCTION("""COMPUTED_VALUE"""),"")</f>
        <v/>
      </c>
      <c r="Q737" t="str">
        <f>IFERROR(__xludf.DUMMYFUNCTION("""COMPUTED_VALUE"""),"")</f>
        <v/>
      </c>
      <c r="R737" t="str">
        <f>IFERROR(__xludf.DUMMYFUNCTION("""COMPUTED_VALUE"""),"")</f>
        <v/>
      </c>
      <c r="S737" t="str">
        <f>IFERROR(__xludf.DUMMYFUNCTION("""COMPUTED_VALUE"""),"")</f>
        <v/>
      </c>
      <c r="T737" t="str">
        <f>IFERROR(__xludf.DUMMYFUNCTION("""COMPUTED_VALUE"""),"")</f>
        <v/>
      </c>
      <c r="U737" t="str">
        <f>IFERROR(__xludf.DUMMYFUNCTION("""COMPUTED_VALUE"""),"")</f>
        <v/>
      </c>
      <c r="V737" t="str">
        <f>IFERROR(__xludf.DUMMYFUNCTION("""COMPUTED_VALUE"""),"")</f>
        <v/>
      </c>
      <c r="W737" t="str">
        <f>IFERROR(__xludf.DUMMYFUNCTION("""COMPUTED_VALUE"""),"")</f>
        <v/>
      </c>
      <c r="X737" t="str">
        <f>IFERROR(__xludf.DUMMYFUNCTION("""COMPUTED_VALUE"""),"")</f>
        <v/>
      </c>
      <c r="Y737" t="str">
        <f>IFERROR(__xludf.DUMMYFUNCTION("""COMPUTED_VALUE"""),"")</f>
        <v/>
      </c>
      <c r="Z737" t="str">
        <f>IFERROR(__xludf.DUMMYFUNCTION("""COMPUTED_VALUE"""),"")</f>
        <v/>
      </c>
      <c r="AA737" t="str">
        <f>IFERROR(__xludf.DUMMYFUNCTION("""COMPUTED_VALUE"""),"")</f>
        <v/>
      </c>
      <c r="AB737" t="str">
        <f>IFERROR(__xludf.DUMMYFUNCTION("""COMPUTED_VALUE"""),"")</f>
        <v/>
      </c>
      <c r="AC737" t="str">
        <f>IFERROR(__xludf.DUMMYFUNCTION("""COMPUTED_VALUE"""),"")</f>
        <v/>
      </c>
      <c r="AD737" t="str">
        <f>IFERROR(__xludf.DUMMYFUNCTION("""COMPUTED_VALUE"""),"")</f>
        <v/>
      </c>
      <c r="AE737" t="str">
        <f>IFERROR(__xludf.DUMMYFUNCTION("""COMPUTED_VALUE"""),"")</f>
        <v/>
      </c>
      <c r="AF737" t="str">
        <f>IFERROR(__xludf.DUMMYFUNCTION("""COMPUTED_VALUE"""),"")</f>
        <v/>
      </c>
      <c r="AG737" t="str">
        <f>IFERROR(__xludf.DUMMYFUNCTION("""COMPUTED_VALUE"""),"")</f>
        <v/>
      </c>
    </row>
    <row r="738">
      <c r="A738" t="str">
        <f>IFERROR(__xludf.DUMMYFUNCTION("""COMPUTED_VALUE"""),"")</f>
        <v/>
      </c>
      <c r="B738" t="str">
        <f>IFERROR(__xludf.DUMMYFUNCTION("""COMPUTED_VALUE"""),"")</f>
        <v/>
      </c>
      <c r="C738" t="str">
        <f>IFERROR(__xludf.DUMMYFUNCTION("""COMPUTED_VALUE"""),"")</f>
        <v/>
      </c>
      <c r="D738" t="str">
        <f>IFERROR(__xludf.DUMMYFUNCTION("""COMPUTED_VALUE"""),"")</f>
        <v/>
      </c>
      <c r="E738" t="str">
        <f>IFERROR(__xludf.DUMMYFUNCTION("""COMPUTED_VALUE"""),"")</f>
        <v/>
      </c>
      <c r="F738" t="str">
        <f>IFERROR(__xludf.DUMMYFUNCTION("""COMPUTED_VALUE"""),"")</f>
        <v/>
      </c>
      <c r="G738" t="str">
        <f>IFERROR(__xludf.DUMMYFUNCTION("""COMPUTED_VALUE"""),"")</f>
        <v/>
      </c>
      <c r="H738" t="str">
        <f>IFERROR(__xludf.DUMMYFUNCTION("""COMPUTED_VALUE"""),"")</f>
        <v/>
      </c>
      <c r="I738" t="str">
        <f>IFERROR(__xludf.DUMMYFUNCTION("""COMPUTED_VALUE"""),"")</f>
        <v/>
      </c>
      <c r="J738" t="str">
        <f>IFERROR(__xludf.DUMMYFUNCTION("""COMPUTED_VALUE"""),"")</f>
        <v/>
      </c>
      <c r="K738" t="str">
        <f>IFERROR(__xludf.DUMMYFUNCTION("""COMPUTED_VALUE"""),"")</f>
        <v/>
      </c>
      <c r="L738" s="61" t="str">
        <f>IFERROR(__xludf.DUMMYFUNCTION("""COMPUTED_VALUE"""),"")</f>
        <v/>
      </c>
      <c r="M738" s="61" t="str">
        <f>IFERROR(__xludf.DUMMYFUNCTION("""COMPUTED_VALUE"""),"")</f>
        <v/>
      </c>
      <c r="N738" t="str">
        <f>IFERROR(__xludf.DUMMYFUNCTION("""COMPUTED_VALUE"""),"")</f>
        <v/>
      </c>
      <c r="O738" t="str">
        <f>IFERROR(__xludf.DUMMYFUNCTION("""COMPUTED_VALUE"""),"")</f>
        <v/>
      </c>
      <c r="P738" t="str">
        <f>IFERROR(__xludf.DUMMYFUNCTION("""COMPUTED_VALUE"""),"")</f>
        <v/>
      </c>
      <c r="Q738" t="str">
        <f>IFERROR(__xludf.DUMMYFUNCTION("""COMPUTED_VALUE"""),"")</f>
        <v/>
      </c>
      <c r="R738" t="str">
        <f>IFERROR(__xludf.DUMMYFUNCTION("""COMPUTED_VALUE"""),"")</f>
        <v/>
      </c>
      <c r="S738" t="str">
        <f>IFERROR(__xludf.DUMMYFUNCTION("""COMPUTED_VALUE"""),"")</f>
        <v/>
      </c>
      <c r="T738" t="str">
        <f>IFERROR(__xludf.DUMMYFUNCTION("""COMPUTED_VALUE"""),"")</f>
        <v/>
      </c>
      <c r="U738" t="str">
        <f>IFERROR(__xludf.DUMMYFUNCTION("""COMPUTED_VALUE"""),"")</f>
        <v/>
      </c>
      <c r="V738" t="str">
        <f>IFERROR(__xludf.DUMMYFUNCTION("""COMPUTED_VALUE"""),"")</f>
        <v/>
      </c>
      <c r="W738" t="str">
        <f>IFERROR(__xludf.DUMMYFUNCTION("""COMPUTED_VALUE"""),"")</f>
        <v/>
      </c>
      <c r="X738" t="str">
        <f>IFERROR(__xludf.DUMMYFUNCTION("""COMPUTED_VALUE"""),"")</f>
        <v/>
      </c>
      <c r="Y738" t="str">
        <f>IFERROR(__xludf.DUMMYFUNCTION("""COMPUTED_VALUE"""),"")</f>
        <v/>
      </c>
      <c r="Z738" t="str">
        <f>IFERROR(__xludf.DUMMYFUNCTION("""COMPUTED_VALUE"""),"")</f>
        <v/>
      </c>
      <c r="AA738" t="str">
        <f>IFERROR(__xludf.DUMMYFUNCTION("""COMPUTED_VALUE"""),"")</f>
        <v/>
      </c>
      <c r="AB738" t="str">
        <f>IFERROR(__xludf.DUMMYFUNCTION("""COMPUTED_VALUE"""),"")</f>
        <v/>
      </c>
      <c r="AC738" t="str">
        <f>IFERROR(__xludf.DUMMYFUNCTION("""COMPUTED_VALUE"""),"")</f>
        <v/>
      </c>
      <c r="AD738" t="str">
        <f>IFERROR(__xludf.DUMMYFUNCTION("""COMPUTED_VALUE"""),"")</f>
        <v/>
      </c>
      <c r="AE738" t="str">
        <f>IFERROR(__xludf.DUMMYFUNCTION("""COMPUTED_VALUE"""),"")</f>
        <v/>
      </c>
      <c r="AF738" t="str">
        <f>IFERROR(__xludf.DUMMYFUNCTION("""COMPUTED_VALUE"""),"")</f>
        <v/>
      </c>
      <c r="AG738" t="str">
        <f>IFERROR(__xludf.DUMMYFUNCTION("""COMPUTED_VALUE"""),"")</f>
        <v/>
      </c>
    </row>
    <row r="739">
      <c r="A739" t="str">
        <f>IFERROR(__xludf.DUMMYFUNCTION("""COMPUTED_VALUE"""),"")</f>
        <v/>
      </c>
      <c r="B739" t="str">
        <f>IFERROR(__xludf.DUMMYFUNCTION("""COMPUTED_VALUE"""),"")</f>
        <v/>
      </c>
      <c r="C739" t="str">
        <f>IFERROR(__xludf.DUMMYFUNCTION("""COMPUTED_VALUE"""),"")</f>
        <v/>
      </c>
      <c r="D739" t="str">
        <f>IFERROR(__xludf.DUMMYFUNCTION("""COMPUTED_VALUE"""),"")</f>
        <v/>
      </c>
      <c r="E739" t="str">
        <f>IFERROR(__xludf.DUMMYFUNCTION("""COMPUTED_VALUE"""),"")</f>
        <v/>
      </c>
      <c r="F739" t="str">
        <f>IFERROR(__xludf.DUMMYFUNCTION("""COMPUTED_VALUE"""),"")</f>
        <v/>
      </c>
      <c r="G739" t="str">
        <f>IFERROR(__xludf.DUMMYFUNCTION("""COMPUTED_VALUE"""),"")</f>
        <v/>
      </c>
      <c r="H739" t="str">
        <f>IFERROR(__xludf.DUMMYFUNCTION("""COMPUTED_VALUE"""),"")</f>
        <v/>
      </c>
      <c r="I739" t="str">
        <f>IFERROR(__xludf.DUMMYFUNCTION("""COMPUTED_VALUE"""),"")</f>
        <v/>
      </c>
      <c r="J739" t="str">
        <f>IFERROR(__xludf.DUMMYFUNCTION("""COMPUTED_VALUE"""),"")</f>
        <v/>
      </c>
      <c r="K739" t="str">
        <f>IFERROR(__xludf.DUMMYFUNCTION("""COMPUTED_VALUE"""),"")</f>
        <v/>
      </c>
      <c r="L739" s="61" t="str">
        <f>IFERROR(__xludf.DUMMYFUNCTION("""COMPUTED_VALUE"""),"")</f>
        <v/>
      </c>
      <c r="M739" s="61" t="str">
        <f>IFERROR(__xludf.DUMMYFUNCTION("""COMPUTED_VALUE"""),"")</f>
        <v/>
      </c>
      <c r="N739" t="str">
        <f>IFERROR(__xludf.DUMMYFUNCTION("""COMPUTED_VALUE"""),"")</f>
        <v/>
      </c>
      <c r="O739" t="str">
        <f>IFERROR(__xludf.DUMMYFUNCTION("""COMPUTED_VALUE"""),"")</f>
        <v/>
      </c>
      <c r="P739" t="str">
        <f>IFERROR(__xludf.DUMMYFUNCTION("""COMPUTED_VALUE"""),"")</f>
        <v/>
      </c>
      <c r="Q739" t="str">
        <f>IFERROR(__xludf.DUMMYFUNCTION("""COMPUTED_VALUE"""),"")</f>
        <v/>
      </c>
      <c r="R739" t="str">
        <f>IFERROR(__xludf.DUMMYFUNCTION("""COMPUTED_VALUE"""),"")</f>
        <v/>
      </c>
      <c r="S739" t="str">
        <f>IFERROR(__xludf.DUMMYFUNCTION("""COMPUTED_VALUE"""),"")</f>
        <v/>
      </c>
      <c r="T739" t="str">
        <f>IFERROR(__xludf.DUMMYFUNCTION("""COMPUTED_VALUE"""),"")</f>
        <v/>
      </c>
      <c r="U739" t="str">
        <f>IFERROR(__xludf.DUMMYFUNCTION("""COMPUTED_VALUE"""),"")</f>
        <v/>
      </c>
      <c r="V739" t="str">
        <f>IFERROR(__xludf.DUMMYFUNCTION("""COMPUTED_VALUE"""),"")</f>
        <v/>
      </c>
      <c r="W739" t="str">
        <f>IFERROR(__xludf.DUMMYFUNCTION("""COMPUTED_VALUE"""),"")</f>
        <v/>
      </c>
      <c r="X739" t="str">
        <f>IFERROR(__xludf.DUMMYFUNCTION("""COMPUTED_VALUE"""),"")</f>
        <v/>
      </c>
      <c r="Y739" t="str">
        <f>IFERROR(__xludf.DUMMYFUNCTION("""COMPUTED_VALUE"""),"")</f>
        <v/>
      </c>
      <c r="Z739" t="str">
        <f>IFERROR(__xludf.DUMMYFUNCTION("""COMPUTED_VALUE"""),"")</f>
        <v/>
      </c>
      <c r="AA739" t="str">
        <f>IFERROR(__xludf.DUMMYFUNCTION("""COMPUTED_VALUE"""),"")</f>
        <v/>
      </c>
      <c r="AB739" t="str">
        <f>IFERROR(__xludf.DUMMYFUNCTION("""COMPUTED_VALUE"""),"")</f>
        <v/>
      </c>
      <c r="AC739" t="str">
        <f>IFERROR(__xludf.DUMMYFUNCTION("""COMPUTED_VALUE"""),"")</f>
        <v/>
      </c>
      <c r="AD739" t="str">
        <f>IFERROR(__xludf.DUMMYFUNCTION("""COMPUTED_VALUE"""),"")</f>
        <v/>
      </c>
      <c r="AE739" t="str">
        <f>IFERROR(__xludf.DUMMYFUNCTION("""COMPUTED_VALUE"""),"")</f>
        <v/>
      </c>
      <c r="AF739" t="str">
        <f>IFERROR(__xludf.DUMMYFUNCTION("""COMPUTED_VALUE"""),"")</f>
        <v/>
      </c>
      <c r="AG739" t="str">
        <f>IFERROR(__xludf.DUMMYFUNCTION("""COMPUTED_VALUE"""),"")</f>
        <v/>
      </c>
    </row>
    <row r="740">
      <c r="A740" t="str">
        <f>IFERROR(__xludf.DUMMYFUNCTION("""COMPUTED_VALUE"""),"")</f>
        <v/>
      </c>
      <c r="B740" t="str">
        <f>IFERROR(__xludf.DUMMYFUNCTION("""COMPUTED_VALUE"""),"")</f>
        <v/>
      </c>
      <c r="C740" t="str">
        <f>IFERROR(__xludf.DUMMYFUNCTION("""COMPUTED_VALUE"""),"")</f>
        <v/>
      </c>
      <c r="D740" t="str">
        <f>IFERROR(__xludf.DUMMYFUNCTION("""COMPUTED_VALUE"""),"")</f>
        <v/>
      </c>
      <c r="E740" t="str">
        <f>IFERROR(__xludf.DUMMYFUNCTION("""COMPUTED_VALUE"""),"")</f>
        <v/>
      </c>
      <c r="F740" t="str">
        <f>IFERROR(__xludf.DUMMYFUNCTION("""COMPUTED_VALUE"""),"")</f>
        <v/>
      </c>
      <c r="G740" t="str">
        <f>IFERROR(__xludf.DUMMYFUNCTION("""COMPUTED_VALUE"""),"")</f>
        <v/>
      </c>
      <c r="H740" t="str">
        <f>IFERROR(__xludf.DUMMYFUNCTION("""COMPUTED_VALUE"""),"")</f>
        <v/>
      </c>
      <c r="I740" t="str">
        <f>IFERROR(__xludf.DUMMYFUNCTION("""COMPUTED_VALUE"""),"")</f>
        <v/>
      </c>
      <c r="J740" t="str">
        <f>IFERROR(__xludf.DUMMYFUNCTION("""COMPUTED_VALUE"""),"")</f>
        <v/>
      </c>
      <c r="K740" t="str">
        <f>IFERROR(__xludf.DUMMYFUNCTION("""COMPUTED_VALUE"""),"")</f>
        <v/>
      </c>
      <c r="L740" s="61" t="str">
        <f>IFERROR(__xludf.DUMMYFUNCTION("""COMPUTED_VALUE"""),"")</f>
        <v/>
      </c>
      <c r="M740" s="61" t="str">
        <f>IFERROR(__xludf.DUMMYFUNCTION("""COMPUTED_VALUE"""),"")</f>
        <v/>
      </c>
      <c r="N740" t="str">
        <f>IFERROR(__xludf.DUMMYFUNCTION("""COMPUTED_VALUE"""),"")</f>
        <v/>
      </c>
      <c r="O740" t="str">
        <f>IFERROR(__xludf.DUMMYFUNCTION("""COMPUTED_VALUE"""),"")</f>
        <v/>
      </c>
      <c r="P740" t="str">
        <f>IFERROR(__xludf.DUMMYFUNCTION("""COMPUTED_VALUE"""),"")</f>
        <v/>
      </c>
      <c r="Q740" t="str">
        <f>IFERROR(__xludf.DUMMYFUNCTION("""COMPUTED_VALUE"""),"")</f>
        <v/>
      </c>
      <c r="R740" t="str">
        <f>IFERROR(__xludf.DUMMYFUNCTION("""COMPUTED_VALUE"""),"")</f>
        <v/>
      </c>
      <c r="S740" t="str">
        <f>IFERROR(__xludf.DUMMYFUNCTION("""COMPUTED_VALUE"""),"")</f>
        <v/>
      </c>
      <c r="T740" t="str">
        <f>IFERROR(__xludf.DUMMYFUNCTION("""COMPUTED_VALUE"""),"")</f>
        <v/>
      </c>
      <c r="U740" t="str">
        <f>IFERROR(__xludf.DUMMYFUNCTION("""COMPUTED_VALUE"""),"")</f>
        <v/>
      </c>
      <c r="V740" t="str">
        <f>IFERROR(__xludf.DUMMYFUNCTION("""COMPUTED_VALUE"""),"")</f>
        <v/>
      </c>
      <c r="W740" t="str">
        <f>IFERROR(__xludf.DUMMYFUNCTION("""COMPUTED_VALUE"""),"")</f>
        <v/>
      </c>
      <c r="X740" t="str">
        <f>IFERROR(__xludf.DUMMYFUNCTION("""COMPUTED_VALUE"""),"")</f>
        <v/>
      </c>
      <c r="Y740" t="str">
        <f>IFERROR(__xludf.DUMMYFUNCTION("""COMPUTED_VALUE"""),"")</f>
        <v/>
      </c>
      <c r="Z740" t="str">
        <f>IFERROR(__xludf.DUMMYFUNCTION("""COMPUTED_VALUE"""),"")</f>
        <v/>
      </c>
      <c r="AA740" t="str">
        <f>IFERROR(__xludf.DUMMYFUNCTION("""COMPUTED_VALUE"""),"")</f>
        <v/>
      </c>
      <c r="AB740" t="str">
        <f>IFERROR(__xludf.DUMMYFUNCTION("""COMPUTED_VALUE"""),"")</f>
        <v/>
      </c>
      <c r="AC740" t="str">
        <f>IFERROR(__xludf.DUMMYFUNCTION("""COMPUTED_VALUE"""),"")</f>
        <v/>
      </c>
      <c r="AD740" t="str">
        <f>IFERROR(__xludf.DUMMYFUNCTION("""COMPUTED_VALUE"""),"")</f>
        <v/>
      </c>
      <c r="AE740" t="str">
        <f>IFERROR(__xludf.DUMMYFUNCTION("""COMPUTED_VALUE"""),"")</f>
        <v/>
      </c>
      <c r="AF740" t="str">
        <f>IFERROR(__xludf.DUMMYFUNCTION("""COMPUTED_VALUE"""),"")</f>
        <v/>
      </c>
      <c r="AG740" t="str">
        <f>IFERROR(__xludf.DUMMYFUNCTION("""COMPUTED_VALUE"""),"")</f>
        <v/>
      </c>
    </row>
    <row r="741">
      <c r="A741" t="str">
        <f>IFERROR(__xludf.DUMMYFUNCTION("""COMPUTED_VALUE"""),"")</f>
        <v/>
      </c>
      <c r="B741" t="str">
        <f>IFERROR(__xludf.DUMMYFUNCTION("""COMPUTED_VALUE"""),"")</f>
        <v/>
      </c>
      <c r="C741" t="str">
        <f>IFERROR(__xludf.DUMMYFUNCTION("""COMPUTED_VALUE"""),"")</f>
        <v/>
      </c>
      <c r="D741" t="str">
        <f>IFERROR(__xludf.DUMMYFUNCTION("""COMPUTED_VALUE"""),"")</f>
        <v/>
      </c>
      <c r="E741" t="str">
        <f>IFERROR(__xludf.DUMMYFUNCTION("""COMPUTED_VALUE"""),"")</f>
        <v/>
      </c>
      <c r="F741" t="str">
        <f>IFERROR(__xludf.DUMMYFUNCTION("""COMPUTED_VALUE"""),"")</f>
        <v/>
      </c>
      <c r="G741" t="str">
        <f>IFERROR(__xludf.DUMMYFUNCTION("""COMPUTED_VALUE"""),"")</f>
        <v/>
      </c>
      <c r="H741" t="str">
        <f>IFERROR(__xludf.DUMMYFUNCTION("""COMPUTED_VALUE"""),"")</f>
        <v/>
      </c>
      <c r="I741" t="str">
        <f>IFERROR(__xludf.DUMMYFUNCTION("""COMPUTED_VALUE"""),"")</f>
        <v/>
      </c>
      <c r="J741" t="str">
        <f>IFERROR(__xludf.DUMMYFUNCTION("""COMPUTED_VALUE"""),"")</f>
        <v/>
      </c>
      <c r="K741" t="str">
        <f>IFERROR(__xludf.DUMMYFUNCTION("""COMPUTED_VALUE"""),"")</f>
        <v/>
      </c>
      <c r="L741" s="61" t="str">
        <f>IFERROR(__xludf.DUMMYFUNCTION("""COMPUTED_VALUE"""),"")</f>
        <v/>
      </c>
      <c r="M741" s="61" t="str">
        <f>IFERROR(__xludf.DUMMYFUNCTION("""COMPUTED_VALUE"""),"")</f>
        <v/>
      </c>
      <c r="N741" t="str">
        <f>IFERROR(__xludf.DUMMYFUNCTION("""COMPUTED_VALUE"""),"")</f>
        <v/>
      </c>
      <c r="O741" t="str">
        <f>IFERROR(__xludf.DUMMYFUNCTION("""COMPUTED_VALUE"""),"")</f>
        <v/>
      </c>
      <c r="P741" t="str">
        <f>IFERROR(__xludf.DUMMYFUNCTION("""COMPUTED_VALUE"""),"")</f>
        <v/>
      </c>
      <c r="Q741" t="str">
        <f>IFERROR(__xludf.DUMMYFUNCTION("""COMPUTED_VALUE"""),"")</f>
        <v/>
      </c>
      <c r="R741" t="str">
        <f>IFERROR(__xludf.DUMMYFUNCTION("""COMPUTED_VALUE"""),"")</f>
        <v/>
      </c>
      <c r="S741" t="str">
        <f>IFERROR(__xludf.DUMMYFUNCTION("""COMPUTED_VALUE"""),"")</f>
        <v/>
      </c>
      <c r="T741" t="str">
        <f>IFERROR(__xludf.DUMMYFUNCTION("""COMPUTED_VALUE"""),"")</f>
        <v/>
      </c>
      <c r="U741" t="str">
        <f>IFERROR(__xludf.DUMMYFUNCTION("""COMPUTED_VALUE"""),"")</f>
        <v/>
      </c>
      <c r="V741" t="str">
        <f>IFERROR(__xludf.DUMMYFUNCTION("""COMPUTED_VALUE"""),"")</f>
        <v/>
      </c>
      <c r="W741" t="str">
        <f>IFERROR(__xludf.DUMMYFUNCTION("""COMPUTED_VALUE"""),"")</f>
        <v/>
      </c>
      <c r="X741" t="str">
        <f>IFERROR(__xludf.DUMMYFUNCTION("""COMPUTED_VALUE"""),"")</f>
        <v/>
      </c>
      <c r="Y741" t="str">
        <f>IFERROR(__xludf.DUMMYFUNCTION("""COMPUTED_VALUE"""),"")</f>
        <v/>
      </c>
      <c r="Z741" t="str">
        <f>IFERROR(__xludf.DUMMYFUNCTION("""COMPUTED_VALUE"""),"")</f>
        <v/>
      </c>
      <c r="AA741" t="str">
        <f>IFERROR(__xludf.DUMMYFUNCTION("""COMPUTED_VALUE"""),"")</f>
        <v/>
      </c>
      <c r="AB741" t="str">
        <f>IFERROR(__xludf.DUMMYFUNCTION("""COMPUTED_VALUE"""),"")</f>
        <v/>
      </c>
      <c r="AC741" t="str">
        <f>IFERROR(__xludf.DUMMYFUNCTION("""COMPUTED_VALUE"""),"")</f>
        <v/>
      </c>
      <c r="AD741" t="str">
        <f>IFERROR(__xludf.DUMMYFUNCTION("""COMPUTED_VALUE"""),"")</f>
        <v/>
      </c>
      <c r="AE741" t="str">
        <f>IFERROR(__xludf.DUMMYFUNCTION("""COMPUTED_VALUE"""),"")</f>
        <v/>
      </c>
      <c r="AF741" t="str">
        <f>IFERROR(__xludf.DUMMYFUNCTION("""COMPUTED_VALUE"""),"")</f>
        <v/>
      </c>
      <c r="AG741" t="str">
        <f>IFERROR(__xludf.DUMMYFUNCTION("""COMPUTED_VALUE"""),"")</f>
        <v/>
      </c>
    </row>
    <row r="742">
      <c r="A742" t="str">
        <f>IFERROR(__xludf.DUMMYFUNCTION("""COMPUTED_VALUE"""),"")</f>
        <v/>
      </c>
      <c r="B742" t="str">
        <f>IFERROR(__xludf.DUMMYFUNCTION("""COMPUTED_VALUE"""),"")</f>
        <v/>
      </c>
      <c r="C742" t="str">
        <f>IFERROR(__xludf.DUMMYFUNCTION("""COMPUTED_VALUE"""),"")</f>
        <v/>
      </c>
      <c r="D742" t="str">
        <f>IFERROR(__xludf.DUMMYFUNCTION("""COMPUTED_VALUE"""),"")</f>
        <v/>
      </c>
      <c r="E742" t="str">
        <f>IFERROR(__xludf.DUMMYFUNCTION("""COMPUTED_VALUE"""),"")</f>
        <v/>
      </c>
      <c r="F742" t="str">
        <f>IFERROR(__xludf.DUMMYFUNCTION("""COMPUTED_VALUE"""),"")</f>
        <v/>
      </c>
      <c r="G742" t="str">
        <f>IFERROR(__xludf.DUMMYFUNCTION("""COMPUTED_VALUE"""),"")</f>
        <v/>
      </c>
      <c r="H742" t="str">
        <f>IFERROR(__xludf.DUMMYFUNCTION("""COMPUTED_VALUE"""),"")</f>
        <v/>
      </c>
      <c r="I742" t="str">
        <f>IFERROR(__xludf.DUMMYFUNCTION("""COMPUTED_VALUE"""),"")</f>
        <v/>
      </c>
      <c r="J742" t="str">
        <f>IFERROR(__xludf.DUMMYFUNCTION("""COMPUTED_VALUE"""),"")</f>
        <v/>
      </c>
      <c r="K742" t="str">
        <f>IFERROR(__xludf.DUMMYFUNCTION("""COMPUTED_VALUE"""),"")</f>
        <v/>
      </c>
      <c r="L742" s="61" t="str">
        <f>IFERROR(__xludf.DUMMYFUNCTION("""COMPUTED_VALUE"""),"")</f>
        <v/>
      </c>
      <c r="M742" s="61" t="str">
        <f>IFERROR(__xludf.DUMMYFUNCTION("""COMPUTED_VALUE"""),"")</f>
        <v/>
      </c>
      <c r="N742" t="str">
        <f>IFERROR(__xludf.DUMMYFUNCTION("""COMPUTED_VALUE"""),"")</f>
        <v/>
      </c>
      <c r="O742" t="str">
        <f>IFERROR(__xludf.DUMMYFUNCTION("""COMPUTED_VALUE"""),"")</f>
        <v/>
      </c>
      <c r="P742" t="str">
        <f>IFERROR(__xludf.DUMMYFUNCTION("""COMPUTED_VALUE"""),"")</f>
        <v/>
      </c>
      <c r="Q742" t="str">
        <f>IFERROR(__xludf.DUMMYFUNCTION("""COMPUTED_VALUE"""),"")</f>
        <v/>
      </c>
      <c r="R742" t="str">
        <f>IFERROR(__xludf.DUMMYFUNCTION("""COMPUTED_VALUE"""),"")</f>
        <v/>
      </c>
      <c r="S742" t="str">
        <f>IFERROR(__xludf.DUMMYFUNCTION("""COMPUTED_VALUE"""),"")</f>
        <v/>
      </c>
      <c r="T742" t="str">
        <f>IFERROR(__xludf.DUMMYFUNCTION("""COMPUTED_VALUE"""),"")</f>
        <v/>
      </c>
      <c r="U742" t="str">
        <f>IFERROR(__xludf.DUMMYFUNCTION("""COMPUTED_VALUE"""),"")</f>
        <v/>
      </c>
      <c r="V742" t="str">
        <f>IFERROR(__xludf.DUMMYFUNCTION("""COMPUTED_VALUE"""),"")</f>
        <v/>
      </c>
      <c r="W742" t="str">
        <f>IFERROR(__xludf.DUMMYFUNCTION("""COMPUTED_VALUE"""),"")</f>
        <v/>
      </c>
      <c r="X742" t="str">
        <f>IFERROR(__xludf.DUMMYFUNCTION("""COMPUTED_VALUE"""),"")</f>
        <v/>
      </c>
      <c r="Y742" t="str">
        <f>IFERROR(__xludf.DUMMYFUNCTION("""COMPUTED_VALUE"""),"")</f>
        <v/>
      </c>
      <c r="Z742" t="str">
        <f>IFERROR(__xludf.DUMMYFUNCTION("""COMPUTED_VALUE"""),"")</f>
        <v/>
      </c>
      <c r="AA742" t="str">
        <f>IFERROR(__xludf.DUMMYFUNCTION("""COMPUTED_VALUE"""),"")</f>
        <v/>
      </c>
      <c r="AB742" t="str">
        <f>IFERROR(__xludf.DUMMYFUNCTION("""COMPUTED_VALUE"""),"")</f>
        <v/>
      </c>
      <c r="AC742" t="str">
        <f>IFERROR(__xludf.DUMMYFUNCTION("""COMPUTED_VALUE"""),"")</f>
        <v/>
      </c>
      <c r="AD742" t="str">
        <f>IFERROR(__xludf.DUMMYFUNCTION("""COMPUTED_VALUE"""),"")</f>
        <v/>
      </c>
      <c r="AE742" t="str">
        <f>IFERROR(__xludf.DUMMYFUNCTION("""COMPUTED_VALUE"""),"")</f>
        <v/>
      </c>
      <c r="AF742" t="str">
        <f>IFERROR(__xludf.DUMMYFUNCTION("""COMPUTED_VALUE"""),"")</f>
        <v/>
      </c>
      <c r="AG742" t="str">
        <f>IFERROR(__xludf.DUMMYFUNCTION("""COMPUTED_VALUE"""),"")</f>
        <v/>
      </c>
    </row>
    <row r="743">
      <c r="A743" t="str">
        <f>IFERROR(__xludf.DUMMYFUNCTION("""COMPUTED_VALUE"""),"")</f>
        <v/>
      </c>
      <c r="B743" t="str">
        <f>IFERROR(__xludf.DUMMYFUNCTION("""COMPUTED_VALUE"""),"")</f>
        <v/>
      </c>
      <c r="C743" t="str">
        <f>IFERROR(__xludf.DUMMYFUNCTION("""COMPUTED_VALUE"""),"")</f>
        <v/>
      </c>
      <c r="D743" t="str">
        <f>IFERROR(__xludf.DUMMYFUNCTION("""COMPUTED_VALUE"""),"")</f>
        <v/>
      </c>
      <c r="E743" t="str">
        <f>IFERROR(__xludf.DUMMYFUNCTION("""COMPUTED_VALUE"""),"")</f>
        <v/>
      </c>
      <c r="F743" t="str">
        <f>IFERROR(__xludf.DUMMYFUNCTION("""COMPUTED_VALUE"""),"")</f>
        <v/>
      </c>
      <c r="G743" t="str">
        <f>IFERROR(__xludf.DUMMYFUNCTION("""COMPUTED_VALUE"""),"")</f>
        <v/>
      </c>
      <c r="H743" t="str">
        <f>IFERROR(__xludf.DUMMYFUNCTION("""COMPUTED_VALUE"""),"")</f>
        <v/>
      </c>
      <c r="I743" t="str">
        <f>IFERROR(__xludf.DUMMYFUNCTION("""COMPUTED_VALUE"""),"")</f>
        <v/>
      </c>
      <c r="J743" t="str">
        <f>IFERROR(__xludf.DUMMYFUNCTION("""COMPUTED_VALUE"""),"")</f>
        <v/>
      </c>
      <c r="K743" t="str">
        <f>IFERROR(__xludf.DUMMYFUNCTION("""COMPUTED_VALUE"""),"")</f>
        <v/>
      </c>
      <c r="L743" s="61" t="str">
        <f>IFERROR(__xludf.DUMMYFUNCTION("""COMPUTED_VALUE"""),"")</f>
        <v/>
      </c>
      <c r="M743" s="61" t="str">
        <f>IFERROR(__xludf.DUMMYFUNCTION("""COMPUTED_VALUE"""),"")</f>
        <v/>
      </c>
      <c r="N743" t="str">
        <f>IFERROR(__xludf.DUMMYFUNCTION("""COMPUTED_VALUE"""),"")</f>
        <v/>
      </c>
      <c r="O743" t="str">
        <f>IFERROR(__xludf.DUMMYFUNCTION("""COMPUTED_VALUE"""),"")</f>
        <v/>
      </c>
      <c r="P743" t="str">
        <f>IFERROR(__xludf.DUMMYFUNCTION("""COMPUTED_VALUE"""),"")</f>
        <v/>
      </c>
      <c r="Q743" t="str">
        <f>IFERROR(__xludf.DUMMYFUNCTION("""COMPUTED_VALUE"""),"")</f>
        <v/>
      </c>
      <c r="R743" t="str">
        <f>IFERROR(__xludf.DUMMYFUNCTION("""COMPUTED_VALUE"""),"")</f>
        <v/>
      </c>
      <c r="S743" t="str">
        <f>IFERROR(__xludf.DUMMYFUNCTION("""COMPUTED_VALUE"""),"")</f>
        <v/>
      </c>
      <c r="T743" t="str">
        <f>IFERROR(__xludf.DUMMYFUNCTION("""COMPUTED_VALUE"""),"")</f>
        <v/>
      </c>
      <c r="U743" t="str">
        <f>IFERROR(__xludf.DUMMYFUNCTION("""COMPUTED_VALUE"""),"")</f>
        <v/>
      </c>
      <c r="V743" t="str">
        <f>IFERROR(__xludf.DUMMYFUNCTION("""COMPUTED_VALUE"""),"")</f>
        <v/>
      </c>
      <c r="W743" t="str">
        <f>IFERROR(__xludf.DUMMYFUNCTION("""COMPUTED_VALUE"""),"")</f>
        <v/>
      </c>
      <c r="X743" t="str">
        <f>IFERROR(__xludf.DUMMYFUNCTION("""COMPUTED_VALUE"""),"")</f>
        <v/>
      </c>
      <c r="Y743" t="str">
        <f>IFERROR(__xludf.DUMMYFUNCTION("""COMPUTED_VALUE"""),"")</f>
        <v/>
      </c>
      <c r="Z743" t="str">
        <f>IFERROR(__xludf.DUMMYFUNCTION("""COMPUTED_VALUE"""),"")</f>
        <v/>
      </c>
      <c r="AA743" t="str">
        <f>IFERROR(__xludf.DUMMYFUNCTION("""COMPUTED_VALUE"""),"")</f>
        <v/>
      </c>
      <c r="AB743" t="str">
        <f>IFERROR(__xludf.DUMMYFUNCTION("""COMPUTED_VALUE"""),"")</f>
        <v/>
      </c>
      <c r="AC743" t="str">
        <f>IFERROR(__xludf.DUMMYFUNCTION("""COMPUTED_VALUE"""),"")</f>
        <v/>
      </c>
      <c r="AD743" t="str">
        <f>IFERROR(__xludf.DUMMYFUNCTION("""COMPUTED_VALUE"""),"")</f>
        <v/>
      </c>
      <c r="AE743" t="str">
        <f>IFERROR(__xludf.DUMMYFUNCTION("""COMPUTED_VALUE"""),"")</f>
        <v/>
      </c>
      <c r="AF743" t="str">
        <f>IFERROR(__xludf.DUMMYFUNCTION("""COMPUTED_VALUE"""),"")</f>
        <v/>
      </c>
      <c r="AG743" t="str">
        <f>IFERROR(__xludf.DUMMYFUNCTION("""COMPUTED_VALUE"""),"")</f>
        <v/>
      </c>
    </row>
    <row r="744">
      <c r="A744" t="str">
        <f>IFERROR(__xludf.DUMMYFUNCTION("""COMPUTED_VALUE"""),"")</f>
        <v/>
      </c>
      <c r="B744" t="str">
        <f>IFERROR(__xludf.DUMMYFUNCTION("""COMPUTED_VALUE"""),"")</f>
        <v/>
      </c>
      <c r="C744" t="str">
        <f>IFERROR(__xludf.DUMMYFUNCTION("""COMPUTED_VALUE"""),"")</f>
        <v/>
      </c>
      <c r="D744" t="str">
        <f>IFERROR(__xludf.DUMMYFUNCTION("""COMPUTED_VALUE"""),"")</f>
        <v/>
      </c>
      <c r="E744" t="str">
        <f>IFERROR(__xludf.DUMMYFUNCTION("""COMPUTED_VALUE"""),"")</f>
        <v/>
      </c>
      <c r="F744" t="str">
        <f>IFERROR(__xludf.DUMMYFUNCTION("""COMPUTED_VALUE"""),"")</f>
        <v/>
      </c>
      <c r="G744" t="str">
        <f>IFERROR(__xludf.DUMMYFUNCTION("""COMPUTED_VALUE"""),"")</f>
        <v/>
      </c>
      <c r="H744" t="str">
        <f>IFERROR(__xludf.DUMMYFUNCTION("""COMPUTED_VALUE"""),"")</f>
        <v/>
      </c>
      <c r="I744" t="str">
        <f>IFERROR(__xludf.DUMMYFUNCTION("""COMPUTED_VALUE"""),"")</f>
        <v/>
      </c>
      <c r="J744" t="str">
        <f>IFERROR(__xludf.DUMMYFUNCTION("""COMPUTED_VALUE"""),"")</f>
        <v/>
      </c>
      <c r="K744" t="str">
        <f>IFERROR(__xludf.DUMMYFUNCTION("""COMPUTED_VALUE"""),"")</f>
        <v/>
      </c>
      <c r="L744" s="61" t="str">
        <f>IFERROR(__xludf.DUMMYFUNCTION("""COMPUTED_VALUE"""),"")</f>
        <v/>
      </c>
      <c r="M744" s="61" t="str">
        <f>IFERROR(__xludf.DUMMYFUNCTION("""COMPUTED_VALUE"""),"")</f>
        <v/>
      </c>
      <c r="N744" t="str">
        <f>IFERROR(__xludf.DUMMYFUNCTION("""COMPUTED_VALUE"""),"")</f>
        <v/>
      </c>
      <c r="O744" t="str">
        <f>IFERROR(__xludf.DUMMYFUNCTION("""COMPUTED_VALUE"""),"")</f>
        <v/>
      </c>
      <c r="P744" t="str">
        <f>IFERROR(__xludf.DUMMYFUNCTION("""COMPUTED_VALUE"""),"")</f>
        <v/>
      </c>
      <c r="Q744" t="str">
        <f>IFERROR(__xludf.DUMMYFUNCTION("""COMPUTED_VALUE"""),"")</f>
        <v/>
      </c>
      <c r="R744" t="str">
        <f>IFERROR(__xludf.DUMMYFUNCTION("""COMPUTED_VALUE"""),"")</f>
        <v/>
      </c>
      <c r="S744" t="str">
        <f>IFERROR(__xludf.DUMMYFUNCTION("""COMPUTED_VALUE"""),"")</f>
        <v/>
      </c>
      <c r="T744" t="str">
        <f>IFERROR(__xludf.DUMMYFUNCTION("""COMPUTED_VALUE"""),"")</f>
        <v/>
      </c>
      <c r="U744" t="str">
        <f>IFERROR(__xludf.DUMMYFUNCTION("""COMPUTED_VALUE"""),"")</f>
        <v/>
      </c>
      <c r="V744" t="str">
        <f>IFERROR(__xludf.DUMMYFUNCTION("""COMPUTED_VALUE"""),"")</f>
        <v/>
      </c>
      <c r="W744" t="str">
        <f>IFERROR(__xludf.DUMMYFUNCTION("""COMPUTED_VALUE"""),"")</f>
        <v/>
      </c>
      <c r="X744" t="str">
        <f>IFERROR(__xludf.DUMMYFUNCTION("""COMPUTED_VALUE"""),"")</f>
        <v/>
      </c>
      <c r="Y744" t="str">
        <f>IFERROR(__xludf.DUMMYFUNCTION("""COMPUTED_VALUE"""),"")</f>
        <v/>
      </c>
      <c r="Z744" t="str">
        <f>IFERROR(__xludf.DUMMYFUNCTION("""COMPUTED_VALUE"""),"")</f>
        <v/>
      </c>
      <c r="AA744" t="str">
        <f>IFERROR(__xludf.DUMMYFUNCTION("""COMPUTED_VALUE"""),"")</f>
        <v/>
      </c>
      <c r="AB744" t="str">
        <f>IFERROR(__xludf.DUMMYFUNCTION("""COMPUTED_VALUE"""),"")</f>
        <v/>
      </c>
      <c r="AC744" t="str">
        <f>IFERROR(__xludf.DUMMYFUNCTION("""COMPUTED_VALUE"""),"")</f>
        <v/>
      </c>
      <c r="AD744" t="str">
        <f>IFERROR(__xludf.DUMMYFUNCTION("""COMPUTED_VALUE"""),"")</f>
        <v/>
      </c>
      <c r="AE744" t="str">
        <f>IFERROR(__xludf.DUMMYFUNCTION("""COMPUTED_VALUE"""),"")</f>
        <v/>
      </c>
      <c r="AF744" t="str">
        <f>IFERROR(__xludf.DUMMYFUNCTION("""COMPUTED_VALUE"""),"")</f>
        <v/>
      </c>
      <c r="AG744" t="str">
        <f>IFERROR(__xludf.DUMMYFUNCTION("""COMPUTED_VALUE"""),"")</f>
        <v/>
      </c>
    </row>
    <row r="745">
      <c r="A745" t="str">
        <f>IFERROR(__xludf.DUMMYFUNCTION("""COMPUTED_VALUE"""),"")</f>
        <v/>
      </c>
      <c r="B745" t="str">
        <f>IFERROR(__xludf.DUMMYFUNCTION("""COMPUTED_VALUE"""),"")</f>
        <v/>
      </c>
      <c r="C745" t="str">
        <f>IFERROR(__xludf.DUMMYFUNCTION("""COMPUTED_VALUE"""),"")</f>
        <v/>
      </c>
      <c r="D745" t="str">
        <f>IFERROR(__xludf.DUMMYFUNCTION("""COMPUTED_VALUE"""),"")</f>
        <v/>
      </c>
      <c r="E745" t="str">
        <f>IFERROR(__xludf.DUMMYFUNCTION("""COMPUTED_VALUE"""),"")</f>
        <v/>
      </c>
      <c r="F745" t="str">
        <f>IFERROR(__xludf.DUMMYFUNCTION("""COMPUTED_VALUE"""),"")</f>
        <v/>
      </c>
      <c r="G745" t="str">
        <f>IFERROR(__xludf.DUMMYFUNCTION("""COMPUTED_VALUE"""),"")</f>
        <v/>
      </c>
      <c r="H745" t="str">
        <f>IFERROR(__xludf.DUMMYFUNCTION("""COMPUTED_VALUE"""),"")</f>
        <v/>
      </c>
      <c r="I745" t="str">
        <f>IFERROR(__xludf.DUMMYFUNCTION("""COMPUTED_VALUE"""),"")</f>
        <v/>
      </c>
      <c r="J745" t="str">
        <f>IFERROR(__xludf.DUMMYFUNCTION("""COMPUTED_VALUE"""),"")</f>
        <v/>
      </c>
      <c r="K745" t="str">
        <f>IFERROR(__xludf.DUMMYFUNCTION("""COMPUTED_VALUE"""),"")</f>
        <v/>
      </c>
      <c r="L745" s="61" t="str">
        <f>IFERROR(__xludf.DUMMYFUNCTION("""COMPUTED_VALUE"""),"")</f>
        <v/>
      </c>
      <c r="M745" s="61" t="str">
        <f>IFERROR(__xludf.DUMMYFUNCTION("""COMPUTED_VALUE"""),"")</f>
        <v/>
      </c>
      <c r="N745" t="str">
        <f>IFERROR(__xludf.DUMMYFUNCTION("""COMPUTED_VALUE"""),"")</f>
        <v/>
      </c>
      <c r="O745" t="str">
        <f>IFERROR(__xludf.DUMMYFUNCTION("""COMPUTED_VALUE"""),"")</f>
        <v/>
      </c>
      <c r="P745" t="str">
        <f>IFERROR(__xludf.DUMMYFUNCTION("""COMPUTED_VALUE"""),"")</f>
        <v/>
      </c>
      <c r="Q745" t="str">
        <f>IFERROR(__xludf.DUMMYFUNCTION("""COMPUTED_VALUE"""),"")</f>
        <v/>
      </c>
      <c r="R745" t="str">
        <f>IFERROR(__xludf.DUMMYFUNCTION("""COMPUTED_VALUE"""),"")</f>
        <v/>
      </c>
      <c r="S745" t="str">
        <f>IFERROR(__xludf.DUMMYFUNCTION("""COMPUTED_VALUE"""),"")</f>
        <v/>
      </c>
      <c r="T745" t="str">
        <f>IFERROR(__xludf.DUMMYFUNCTION("""COMPUTED_VALUE"""),"")</f>
        <v/>
      </c>
      <c r="U745" t="str">
        <f>IFERROR(__xludf.DUMMYFUNCTION("""COMPUTED_VALUE"""),"")</f>
        <v/>
      </c>
      <c r="V745" t="str">
        <f>IFERROR(__xludf.DUMMYFUNCTION("""COMPUTED_VALUE"""),"")</f>
        <v/>
      </c>
      <c r="W745" t="str">
        <f>IFERROR(__xludf.DUMMYFUNCTION("""COMPUTED_VALUE"""),"")</f>
        <v/>
      </c>
      <c r="X745" t="str">
        <f>IFERROR(__xludf.DUMMYFUNCTION("""COMPUTED_VALUE"""),"")</f>
        <v/>
      </c>
      <c r="Y745" t="str">
        <f>IFERROR(__xludf.DUMMYFUNCTION("""COMPUTED_VALUE"""),"")</f>
        <v/>
      </c>
      <c r="Z745" t="str">
        <f>IFERROR(__xludf.DUMMYFUNCTION("""COMPUTED_VALUE"""),"")</f>
        <v/>
      </c>
      <c r="AA745" t="str">
        <f>IFERROR(__xludf.DUMMYFUNCTION("""COMPUTED_VALUE"""),"")</f>
        <v/>
      </c>
      <c r="AB745" t="str">
        <f>IFERROR(__xludf.DUMMYFUNCTION("""COMPUTED_VALUE"""),"")</f>
        <v/>
      </c>
      <c r="AC745" t="str">
        <f>IFERROR(__xludf.DUMMYFUNCTION("""COMPUTED_VALUE"""),"")</f>
        <v/>
      </c>
      <c r="AD745" t="str">
        <f>IFERROR(__xludf.DUMMYFUNCTION("""COMPUTED_VALUE"""),"")</f>
        <v/>
      </c>
      <c r="AE745" t="str">
        <f>IFERROR(__xludf.DUMMYFUNCTION("""COMPUTED_VALUE"""),"")</f>
        <v/>
      </c>
      <c r="AF745" t="str">
        <f>IFERROR(__xludf.DUMMYFUNCTION("""COMPUTED_VALUE"""),"")</f>
        <v/>
      </c>
      <c r="AG745" t="str">
        <f>IFERROR(__xludf.DUMMYFUNCTION("""COMPUTED_VALUE"""),"")</f>
        <v/>
      </c>
    </row>
    <row r="746">
      <c r="A746" t="str">
        <f>IFERROR(__xludf.DUMMYFUNCTION("""COMPUTED_VALUE"""),"")</f>
        <v/>
      </c>
      <c r="B746" t="str">
        <f>IFERROR(__xludf.DUMMYFUNCTION("""COMPUTED_VALUE"""),"")</f>
        <v/>
      </c>
      <c r="C746" t="str">
        <f>IFERROR(__xludf.DUMMYFUNCTION("""COMPUTED_VALUE"""),"")</f>
        <v/>
      </c>
      <c r="D746" t="str">
        <f>IFERROR(__xludf.DUMMYFUNCTION("""COMPUTED_VALUE"""),"")</f>
        <v/>
      </c>
      <c r="E746" t="str">
        <f>IFERROR(__xludf.DUMMYFUNCTION("""COMPUTED_VALUE"""),"")</f>
        <v/>
      </c>
      <c r="F746" t="str">
        <f>IFERROR(__xludf.DUMMYFUNCTION("""COMPUTED_VALUE"""),"")</f>
        <v/>
      </c>
      <c r="G746" t="str">
        <f>IFERROR(__xludf.DUMMYFUNCTION("""COMPUTED_VALUE"""),"")</f>
        <v/>
      </c>
      <c r="H746" t="str">
        <f>IFERROR(__xludf.DUMMYFUNCTION("""COMPUTED_VALUE"""),"")</f>
        <v/>
      </c>
      <c r="I746" t="str">
        <f>IFERROR(__xludf.DUMMYFUNCTION("""COMPUTED_VALUE"""),"")</f>
        <v/>
      </c>
      <c r="J746" t="str">
        <f>IFERROR(__xludf.DUMMYFUNCTION("""COMPUTED_VALUE"""),"")</f>
        <v/>
      </c>
      <c r="K746" t="str">
        <f>IFERROR(__xludf.DUMMYFUNCTION("""COMPUTED_VALUE"""),"")</f>
        <v/>
      </c>
      <c r="L746" s="61" t="str">
        <f>IFERROR(__xludf.DUMMYFUNCTION("""COMPUTED_VALUE"""),"")</f>
        <v/>
      </c>
      <c r="M746" s="61" t="str">
        <f>IFERROR(__xludf.DUMMYFUNCTION("""COMPUTED_VALUE"""),"")</f>
        <v/>
      </c>
      <c r="N746" t="str">
        <f>IFERROR(__xludf.DUMMYFUNCTION("""COMPUTED_VALUE"""),"")</f>
        <v/>
      </c>
      <c r="O746" t="str">
        <f>IFERROR(__xludf.DUMMYFUNCTION("""COMPUTED_VALUE"""),"")</f>
        <v/>
      </c>
      <c r="P746" t="str">
        <f>IFERROR(__xludf.DUMMYFUNCTION("""COMPUTED_VALUE"""),"")</f>
        <v/>
      </c>
      <c r="Q746" t="str">
        <f>IFERROR(__xludf.DUMMYFUNCTION("""COMPUTED_VALUE"""),"")</f>
        <v/>
      </c>
      <c r="R746" t="str">
        <f>IFERROR(__xludf.DUMMYFUNCTION("""COMPUTED_VALUE"""),"")</f>
        <v/>
      </c>
      <c r="S746" t="str">
        <f>IFERROR(__xludf.DUMMYFUNCTION("""COMPUTED_VALUE"""),"")</f>
        <v/>
      </c>
      <c r="T746" t="str">
        <f>IFERROR(__xludf.DUMMYFUNCTION("""COMPUTED_VALUE"""),"")</f>
        <v/>
      </c>
      <c r="U746" t="str">
        <f>IFERROR(__xludf.DUMMYFUNCTION("""COMPUTED_VALUE"""),"")</f>
        <v/>
      </c>
      <c r="V746" t="str">
        <f>IFERROR(__xludf.DUMMYFUNCTION("""COMPUTED_VALUE"""),"")</f>
        <v/>
      </c>
      <c r="W746" t="str">
        <f>IFERROR(__xludf.DUMMYFUNCTION("""COMPUTED_VALUE"""),"")</f>
        <v/>
      </c>
      <c r="X746" t="str">
        <f>IFERROR(__xludf.DUMMYFUNCTION("""COMPUTED_VALUE"""),"")</f>
        <v/>
      </c>
      <c r="Y746" t="str">
        <f>IFERROR(__xludf.DUMMYFUNCTION("""COMPUTED_VALUE"""),"")</f>
        <v/>
      </c>
      <c r="Z746" t="str">
        <f>IFERROR(__xludf.DUMMYFUNCTION("""COMPUTED_VALUE"""),"")</f>
        <v/>
      </c>
      <c r="AA746" t="str">
        <f>IFERROR(__xludf.DUMMYFUNCTION("""COMPUTED_VALUE"""),"")</f>
        <v/>
      </c>
      <c r="AB746" t="str">
        <f>IFERROR(__xludf.DUMMYFUNCTION("""COMPUTED_VALUE"""),"")</f>
        <v/>
      </c>
      <c r="AC746" t="str">
        <f>IFERROR(__xludf.DUMMYFUNCTION("""COMPUTED_VALUE"""),"")</f>
        <v/>
      </c>
      <c r="AD746" t="str">
        <f>IFERROR(__xludf.DUMMYFUNCTION("""COMPUTED_VALUE"""),"")</f>
        <v/>
      </c>
      <c r="AE746" t="str">
        <f>IFERROR(__xludf.DUMMYFUNCTION("""COMPUTED_VALUE"""),"")</f>
        <v/>
      </c>
      <c r="AF746" t="str">
        <f>IFERROR(__xludf.DUMMYFUNCTION("""COMPUTED_VALUE"""),"")</f>
        <v/>
      </c>
      <c r="AG746" t="str">
        <f>IFERROR(__xludf.DUMMYFUNCTION("""COMPUTED_VALUE"""),"")</f>
        <v/>
      </c>
    </row>
    <row r="747">
      <c r="A747" t="str">
        <f>IFERROR(__xludf.DUMMYFUNCTION("""COMPUTED_VALUE"""),"")</f>
        <v/>
      </c>
      <c r="B747" t="str">
        <f>IFERROR(__xludf.DUMMYFUNCTION("""COMPUTED_VALUE"""),"")</f>
        <v/>
      </c>
      <c r="C747" t="str">
        <f>IFERROR(__xludf.DUMMYFUNCTION("""COMPUTED_VALUE"""),"")</f>
        <v/>
      </c>
      <c r="D747" t="str">
        <f>IFERROR(__xludf.DUMMYFUNCTION("""COMPUTED_VALUE"""),"")</f>
        <v/>
      </c>
      <c r="E747" t="str">
        <f>IFERROR(__xludf.DUMMYFUNCTION("""COMPUTED_VALUE"""),"")</f>
        <v/>
      </c>
      <c r="F747" t="str">
        <f>IFERROR(__xludf.DUMMYFUNCTION("""COMPUTED_VALUE"""),"")</f>
        <v/>
      </c>
      <c r="G747" t="str">
        <f>IFERROR(__xludf.DUMMYFUNCTION("""COMPUTED_VALUE"""),"")</f>
        <v/>
      </c>
      <c r="H747" t="str">
        <f>IFERROR(__xludf.DUMMYFUNCTION("""COMPUTED_VALUE"""),"")</f>
        <v/>
      </c>
      <c r="I747" t="str">
        <f>IFERROR(__xludf.DUMMYFUNCTION("""COMPUTED_VALUE"""),"")</f>
        <v/>
      </c>
      <c r="J747" t="str">
        <f>IFERROR(__xludf.DUMMYFUNCTION("""COMPUTED_VALUE"""),"")</f>
        <v/>
      </c>
      <c r="K747" t="str">
        <f>IFERROR(__xludf.DUMMYFUNCTION("""COMPUTED_VALUE"""),"")</f>
        <v/>
      </c>
      <c r="L747" s="61" t="str">
        <f>IFERROR(__xludf.DUMMYFUNCTION("""COMPUTED_VALUE"""),"")</f>
        <v/>
      </c>
      <c r="M747" s="61" t="str">
        <f>IFERROR(__xludf.DUMMYFUNCTION("""COMPUTED_VALUE"""),"")</f>
        <v/>
      </c>
      <c r="N747" t="str">
        <f>IFERROR(__xludf.DUMMYFUNCTION("""COMPUTED_VALUE"""),"")</f>
        <v/>
      </c>
      <c r="O747" t="str">
        <f>IFERROR(__xludf.DUMMYFUNCTION("""COMPUTED_VALUE"""),"")</f>
        <v/>
      </c>
      <c r="P747" t="str">
        <f>IFERROR(__xludf.DUMMYFUNCTION("""COMPUTED_VALUE"""),"")</f>
        <v/>
      </c>
      <c r="Q747" t="str">
        <f>IFERROR(__xludf.DUMMYFUNCTION("""COMPUTED_VALUE"""),"")</f>
        <v/>
      </c>
      <c r="R747" t="str">
        <f>IFERROR(__xludf.DUMMYFUNCTION("""COMPUTED_VALUE"""),"")</f>
        <v/>
      </c>
      <c r="S747" t="str">
        <f>IFERROR(__xludf.DUMMYFUNCTION("""COMPUTED_VALUE"""),"")</f>
        <v/>
      </c>
      <c r="T747" t="str">
        <f>IFERROR(__xludf.DUMMYFUNCTION("""COMPUTED_VALUE"""),"")</f>
        <v/>
      </c>
      <c r="U747" t="str">
        <f>IFERROR(__xludf.DUMMYFUNCTION("""COMPUTED_VALUE"""),"")</f>
        <v/>
      </c>
      <c r="V747" t="str">
        <f>IFERROR(__xludf.DUMMYFUNCTION("""COMPUTED_VALUE"""),"")</f>
        <v/>
      </c>
      <c r="W747" t="str">
        <f>IFERROR(__xludf.DUMMYFUNCTION("""COMPUTED_VALUE"""),"")</f>
        <v/>
      </c>
      <c r="X747" t="str">
        <f>IFERROR(__xludf.DUMMYFUNCTION("""COMPUTED_VALUE"""),"")</f>
        <v/>
      </c>
      <c r="Y747" t="str">
        <f>IFERROR(__xludf.DUMMYFUNCTION("""COMPUTED_VALUE"""),"")</f>
        <v/>
      </c>
      <c r="Z747" t="str">
        <f>IFERROR(__xludf.DUMMYFUNCTION("""COMPUTED_VALUE"""),"")</f>
        <v/>
      </c>
      <c r="AA747" t="str">
        <f>IFERROR(__xludf.DUMMYFUNCTION("""COMPUTED_VALUE"""),"")</f>
        <v/>
      </c>
      <c r="AB747" t="str">
        <f>IFERROR(__xludf.DUMMYFUNCTION("""COMPUTED_VALUE"""),"")</f>
        <v/>
      </c>
      <c r="AC747" t="str">
        <f>IFERROR(__xludf.DUMMYFUNCTION("""COMPUTED_VALUE"""),"")</f>
        <v/>
      </c>
      <c r="AD747" t="str">
        <f>IFERROR(__xludf.DUMMYFUNCTION("""COMPUTED_VALUE"""),"")</f>
        <v/>
      </c>
      <c r="AE747" t="str">
        <f>IFERROR(__xludf.DUMMYFUNCTION("""COMPUTED_VALUE"""),"")</f>
        <v/>
      </c>
      <c r="AF747" t="str">
        <f>IFERROR(__xludf.DUMMYFUNCTION("""COMPUTED_VALUE"""),"")</f>
        <v/>
      </c>
      <c r="AG747" t="str">
        <f>IFERROR(__xludf.DUMMYFUNCTION("""COMPUTED_VALUE"""),"")</f>
        <v/>
      </c>
    </row>
    <row r="748">
      <c r="A748" t="str">
        <f>IFERROR(__xludf.DUMMYFUNCTION("""COMPUTED_VALUE"""),"")</f>
        <v/>
      </c>
      <c r="B748" t="str">
        <f>IFERROR(__xludf.DUMMYFUNCTION("""COMPUTED_VALUE"""),"")</f>
        <v/>
      </c>
      <c r="C748" t="str">
        <f>IFERROR(__xludf.DUMMYFUNCTION("""COMPUTED_VALUE"""),"")</f>
        <v/>
      </c>
      <c r="D748" t="str">
        <f>IFERROR(__xludf.DUMMYFUNCTION("""COMPUTED_VALUE"""),"")</f>
        <v/>
      </c>
      <c r="E748" t="str">
        <f>IFERROR(__xludf.DUMMYFUNCTION("""COMPUTED_VALUE"""),"")</f>
        <v/>
      </c>
      <c r="F748" t="str">
        <f>IFERROR(__xludf.DUMMYFUNCTION("""COMPUTED_VALUE"""),"")</f>
        <v/>
      </c>
      <c r="G748" t="str">
        <f>IFERROR(__xludf.DUMMYFUNCTION("""COMPUTED_VALUE"""),"")</f>
        <v/>
      </c>
      <c r="H748" t="str">
        <f>IFERROR(__xludf.DUMMYFUNCTION("""COMPUTED_VALUE"""),"")</f>
        <v/>
      </c>
      <c r="I748" t="str">
        <f>IFERROR(__xludf.DUMMYFUNCTION("""COMPUTED_VALUE"""),"")</f>
        <v/>
      </c>
      <c r="J748" t="str">
        <f>IFERROR(__xludf.DUMMYFUNCTION("""COMPUTED_VALUE"""),"")</f>
        <v/>
      </c>
      <c r="K748" t="str">
        <f>IFERROR(__xludf.DUMMYFUNCTION("""COMPUTED_VALUE"""),"")</f>
        <v/>
      </c>
      <c r="L748" s="61" t="str">
        <f>IFERROR(__xludf.DUMMYFUNCTION("""COMPUTED_VALUE"""),"")</f>
        <v/>
      </c>
      <c r="M748" s="61" t="str">
        <f>IFERROR(__xludf.DUMMYFUNCTION("""COMPUTED_VALUE"""),"")</f>
        <v/>
      </c>
      <c r="N748" t="str">
        <f>IFERROR(__xludf.DUMMYFUNCTION("""COMPUTED_VALUE"""),"")</f>
        <v/>
      </c>
      <c r="O748" t="str">
        <f>IFERROR(__xludf.DUMMYFUNCTION("""COMPUTED_VALUE"""),"")</f>
        <v/>
      </c>
      <c r="P748" t="str">
        <f>IFERROR(__xludf.DUMMYFUNCTION("""COMPUTED_VALUE"""),"")</f>
        <v/>
      </c>
      <c r="Q748" t="str">
        <f>IFERROR(__xludf.DUMMYFUNCTION("""COMPUTED_VALUE"""),"")</f>
        <v/>
      </c>
      <c r="R748" t="str">
        <f>IFERROR(__xludf.DUMMYFUNCTION("""COMPUTED_VALUE"""),"")</f>
        <v/>
      </c>
      <c r="S748" t="str">
        <f>IFERROR(__xludf.DUMMYFUNCTION("""COMPUTED_VALUE"""),"")</f>
        <v/>
      </c>
      <c r="T748" t="str">
        <f>IFERROR(__xludf.DUMMYFUNCTION("""COMPUTED_VALUE"""),"")</f>
        <v/>
      </c>
      <c r="U748" t="str">
        <f>IFERROR(__xludf.DUMMYFUNCTION("""COMPUTED_VALUE"""),"")</f>
        <v/>
      </c>
      <c r="V748" t="str">
        <f>IFERROR(__xludf.DUMMYFUNCTION("""COMPUTED_VALUE"""),"")</f>
        <v/>
      </c>
      <c r="W748" t="str">
        <f>IFERROR(__xludf.DUMMYFUNCTION("""COMPUTED_VALUE"""),"")</f>
        <v/>
      </c>
      <c r="X748" t="str">
        <f>IFERROR(__xludf.DUMMYFUNCTION("""COMPUTED_VALUE"""),"")</f>
        <v/>
      </c>
      <c r="Y748" t="str">
        <f>IFERROR(__xludf.DUMMYFUNCTION("""COMPUTED_VALUE"""),"")</f>
        <v/>
      </c>
      <c r="Z748" t="str">
        <f>IFERROR(__xludf.DUMMYFUNCTION("""COMPUTED_VALUE"""),"")</f>
        <v/>
      </c>
      <c r="AA748" t="str">
        <f>IFERROR(__xludf.DUMMYFUNCTION("""COMPUTED_VALUE"""),"")</f>
        <v/>
      </c>
      <c r="AB748" t="str">
        <f>IFERROR(__xludf.DUMMYFUNCTION("""COMPUTED_VALUE"""),"")</f>
        <v/>
      </c>
      <c r="AC748" t="str">
        <f>IFERROR(__xludf.DUMMYFUNCTION("""COMPUTED_VALUE"""),"")</f>
        <v/>
      </c>
      <c r="AD748" t="str">
        <f>IFERROR(__xludf.DUMMYFUNCTION("""COMPUTED_VALUE"""),"")</f>
        <v/>
      </c>
      <c r="AE748" t="str">
        <f>IFERROR(__xludf.DUMMYFUNCTION("""COMPUTED_VALUE"""),"")</f>
        <v/>
      </c>
      <c r="AF748" t="str">
        <f>IFERROR(__xludf.DUMMYFUNCTION("""COMPUTED_VALUE"""),"")</f>
        <v/>
      </c>
      <c r="AG748" t="str">
        <f>IFERROR(__xludf.DUMMYFUNCTION("""COMPUTED_VALUE"""),"")</f>
        <v/>
      </c>
    </row>
    <row r="749">
      <c r="A749" t="str">
        <f>IFERROR(__xludf.DUMMYFUNCTION("""COMPUTED_VALUE"""),"")</f>
        <v/>
      </c>
      <c r="B749" t="str">
        <f>IFERROR(__xludf.DUMMYFUNCTION("""COMPUTED_VALUE"""),"")</f>
        <v/>
      </c>
      <c r="C749" t="str">
        <f>IFERROR(__xludf.DUMMYFUNCTION("""COMPUTED_VALUE"""),"")</f>
        <v/>
      </c>
      <c r="D749" t="str">
        <f>IFERROR(__xludf.DUMMYFUNCTION("""COMPUTED_VALUE"""),"")</f>
        <v/>
      </c>
      <c r="E749" t="str">
        <f>IFERROR(__xludf.DUMMYFUNCTION("""COMPUTED_VALUE"""),"")</f>
        <v/>
      </c>
      <c r="F749" t="str">
        <f>IFERROR(__xludf.DUMMYFUNCTION("""COMPUTED_VALUE"""),"")</f>
        <v/>
      </c>
      <c r="G749" t="str">
        <f>IFERROR(__xludf.DUMMYFUNCTION("""COMPUTED_VALUE"""),"")</f>
        <v/>
      </c>
      <c r="H749" t="str">
        <f>IFERROR(__xludf.DUMMYFUNCTION("""COMPUTED_VALUE"""),"")</f>
        <v/>
      </c>
      <c r="I749" t="str">
        <f>IFERROR(__xludf.DUMMYFUNCTION("""COMPUTED_VALUE"""),"")</f>
        <v/>
      </c>
      <c r="J749" t="str">
        <f>IFERROR(__xludf.DUMMYFUNCTION("""COMPUTED_VALUE"""),"")</f>
        <v/>
      </c>
      <c r="K749" t="str">
        <f>IFERROR(__xludf.DUMMYFUNCTION("""COMPUTED_VALUE"""),"")</f>
        <v/>
      </c>
      <c r="L749" s="61" t="str">
        <f>IFERROR(__xludf.DUMMYFUNCTION("""COMPUTED_VALUE"""),"")</f>
        <v/>
      </c>
      <c r="M749" s="61" t="str">
        <f>IFERROR(__xludf.DUMMYFUNCTION("""COMPUTED_VALUE"""),"")</f>
        <v/>
      </c>
      <c r="N749" t="str">
        <f>IFERROR(__xludf.DUMMYFUNCTION("""COMPUTED_VALUE"""),"")</f>
        <v/>
      </c>
      <c r="O749" t="str">
        <f>IFERROR(__xludf.DUMMYFUNCTION("""COMPUTED_VALUE"""),"")</f>
        <v/>
      </c>
      <c r="P749" t="str">
        <f>IFERROR(__xludf.DUMMYFUNCTION("""COMPUTED_VALUE"""),"")</f>
        <v/>
      </c>
      <c r="Q749" t="str">
        <f>IFERROR(__xludf.DUMMYFUNCTION("""COMPUTED_VALUE"""),"")</f>
        <v/>
      </c>
      <c r="R749" t="str">
        <f>IFERROR(__xludf.DUMMYFUNCTION("""COMPUTED_VALUE"""),"")</f>
        <v/>
      </c>
      <c r="S749" t="str">
        <f>IFERROR(__xludf.DUMMYFUNCTION("""COMPUTED_VALUE"""),"")</f>
        <v/>
      </c>
      <c r="T749" t="str">
        <f>IFERROR(__xludf.DUMMYFUNCTION("""COMPUTED_VALUE"""),"")</f>
        <v/>
      </c>
      <c r="U749" t="str">
        <f>IFERROR(__xludf.DUMMYFUNCTION("""COMPUTED_VALUE"""),"")</f>
        <v/>
      </c>
      <c r="V749" t="str">
        <f>IFERROR(__xludf.DUMMYFUNCTION("""COMPUTED_VALUE"""),"")</f>
        <v/>
      </c>
      <c r="W749" t="str">
        <f>IFERROR(__xludf.DUMMYFUNCTION("""COMPUTED_VALUE"""),"")</f>
        <v/>
      </c>
      <c r="X749" t="str">
        <f>IFERROR(__xludf.DUMMYFUNCTION("""COMPUTED_VALUE"""),"")</f>
        <v/>
      </c>
      <c r="Y749" t="str">
        <f>IFERROR(__xludf.DUMMYFUNCTION("""COMPUTED_VALUE"""),"")</f>
        <v/>
      </c>
      <c r="Z749" t="str">
        <f>IFERROR(__xludf.DUMMYFUNCTION("""COMPUTED_VALUE"""),"")</f>
        <v/>
      </c>
      <c r="AA749" t="str">
        <f>IFERROR(__xludf.DUMMYFUNCTION("""COMPUTED_VALUE"""),"")</f>
        <v/>
      </c>
      <c r="AB749" t="str">
        <f>IFERROR(__xludf.DUMMYFUNCTION("""COMPUTED_VALUE"""),"")</f>
        <v/>
      </c>
      <c r="AC749" t="str">
        <f>IFERROR(__xludf.DUMMYFUNCTION("""COMPUTED_VALUE"""),"")</f>
        <v/>
      </c>
      <c r="AD749" t="str">
        <f>IFERROR(__xludf.DUMMYFUNCTION("""COMPUTED_VALUE"""),"")</f>
        <v/>
      </c>
      <c r="AE749" t="str">
        <f>IFERROR(__xludf.DUMMYFUNCTION("""COMPUTED_VALUE"""),"")</f>
        <v/>
      </c>
      <c r="AF749" t="str">
        <f>IFERROR(__xludf.DUMMYFUNCTION("""COMPUTED_VALUE"""),"")</f>
        <v/>
      </c>
      <c r="AG749" t="str">
        <f>IFERROR(__xludf.DUMMYFUNCTION("""COMPUTED_VALUE"""),"")</f>
        <v/>
      </c>
    </row>
    <row r="750">
      <c r="A750" t="str">
        <f>IFERROR(__xludf.DUMMYFUNCTION("""COMPUTED_VALUE"""),"")</f>
        <v/>
      </c>
      <c r="B750" t="str">
        <f>IFERROR(__xludf.DUMMYFUNCTION("""COMPUTED_VALUE"""),"")</f>
        <v/>
      </c>
      <c r="C750" t="str">
        <f>IFERROR(__xludf.DUMMYFUNCTION("""COMPUTED_VALUE"""),"")</f>
        <v/>
      </c>
      <c r="D750" t="str">
        <f>IFERROR(__xludf.DUMMYFUNCTION("""COMPUTED_VALUE"""),"")</f>
        <v/>
      </c>
      <c r="E750" t="str">
        <f>IFERROR(__xludf.DUMMYFUNCTION("""COMPUTED_VALUE"""),"")</f>
        <v/>
      </c>
      <c r="F750" t="str">
        <f>IFERROR(__xludf.DUMMYFUNCTION("""COMPUTED_VALUE"""),"")</f>
        <v/>
      </c>
      <c r="G750" t="str">
        <f>IFERROR(__xludf.DUMMYFUNCTION("""COMPUTED_VALUE"""),"")</f>
        <v/>
      </c>
      <c r="H750" t="str">
        <f>IFERROR(__xludf.DUMMYFUNCTION("""COMPUTED_VALUE"""),"")</f>
        <v/>
      </c>
      <c r="I750" t="str">
        <f>IFERROR(__xludf.DUMMYFUNCTION("""COMPUTED_VALUE"""),"")</f>
        <v/>
      </c>
      <c r="J750" t="str">
        <f>IFERROR(__xludf.DUMMYFUNCTION("""COMPUTED_VALUE"""),"")</f>
        <v/>
      </c>
      <c r="K750" t="str">
        <f>IFERROR(__xludf.DUMMYFUNCTION("""COMPUTED_VALUE"""),"")</f>
        <v/>
      </c>
      <c r="L750" s="61" t="str">
        <f>IFERROR(__xludf.DUMMYFUNCTION("""COMPUTED_VALUE"""),"")</f>
        <v/>
      </c>
      <c r="M750" s="61" t="str">
        <f>IFERROR(__xludf.DUMMYFUNCTION("""COMPUTED_VALUE"""),"")</f>
        <v/>
      </c>
      <c r="N750" t="str">
        <f>IFERROR(__xludf.DUMMYFUNCTION("""COMPUTED_VALUE"""),"")</f>
        <v/>
      </c>
      <c r="O750" t="str">
        <f>IFERROR(__xludf.DUMMYFUNCTION("""COMPUTED_VALUE"""),"")</f>
        <v/>
      </c>
      <c r="P750" t="str">
        <f>IFERROR(__xludf.DUMMYFUNCTION("""COMPUTED_VALUE"""),"")</f>
        <v/>
      </c>
      <c r="Q750" t="str">
        <f>IFERROR(__xludf.DUMMYFUNCTION("""COMPUTED_VALUE"""),"")</f>
        <v/>
      </c>
      <c r="R750" t="str">
        <f>IFERROR(__xludf.DUMMYFUNCTION("""COMPUTED_VALUE"""),"")</f>
        <v/>
      </c>
      <c r="S750" t="str">
        <f>IFERROR(__xludf.DUMMYFUNCTION("""COMPUTED_VALUE"""),"")</f>
        <v/>
      </c>
      <c r="T750" t="str">
        <f>IFERROR(__xludf.DUMMYFUNCTION("""COMPUTED_VALUE"""),"")</f>
        <v/>
      </c>
      <c r="U750" t="str">
        <f>IFERROR(__xludf.DUMMYFUNCTION("""COMPUTED_VALUE"""),"")</f>
        <v/>
      </c>
      <c r="V750" t="str">
        <f>IFERROR(__xludf.DUMMYFUNCTION("""COMPUTED_VALUE"""),"")</f>
        <v/>
      </c>
      <c r="W750" t="str">
        <f>IFERROR(__xludf.DUMMYFUNCTION("""COMPUTED_VALUE"""),"")</f>
        <v/>
      </c>
      <c r="X750" t="str">
        <f>IFERROR(__xludf.DUMMYFUNCTION("""COMPUTED_VALUE"""),"")</f>
        <v/>
      </c>
      <c r="Y750" t="str">
        <f>IFERROR(__xludf.DUMMYFUNCTION("""COMPUTED_VALUE"""),"")</f>
        <v/>
      </c>
      <c r="Z750" t="str">
        <f>IFERROR(__xludf.DUMMYFUNCTION("""COMPUTED_VALUE"""),"")</f>
        <v/>
      </c>
      <c r="AA750" t="str">
        <f>IFERROR(__xludf.DUMMYFUNCTION("""COMPUTED_VALUE"""),"")</f>
        <v/>
      </c>
      <c r="AB750" t="str">
        <f>IFERROR(__xludf.DUMMYFUNCTION("""COMPUTED_VALUE"""),"")</f>
        <v/>
      </c>
      <c r="AC750" t="str">
        <f>IFERROR(__xludf.DUMMYFUNCTION("""COMPUTED_VALUE"""),"")</f>
        <v/>
      </c>
      <c r="AD750" t="str">
        <f>IFERROR(__xludf.DUMMYFUNCTION("""COMPUTED_VALUE"""),"")</f>
        <v/>
      </c>
      <c r="AE750" t="str">
        <f>IFERROR(__xludf.DUMMYFUNCTION("""COMPUTED_VALUE"""),"")</f>
        <v/>
      </c>
      <c r="AF750" t="str">
        <f>IFERROR(__xludf.DUMMYFUNCTION("""COMPUTED_VALUE"""),"")</f>
        <v/>
      </c>
      <c r="AG750" t="str">
        <f>IFERROR(__xludf.DUMMYFUNCTION("""COMPUTED_VALUE"""),"")</f>
        <v/>
      </c>
    </row>
    <row r="751">
      <c r="A751" t="str">
        <f>IFERROR(__xludf.DUMMYFUNCTION("""COMPUTED_VALUE"""),"")</f>
        <v/>
      </c>
      <c r="B751" t="str">
        <f>IFERROR(__xludf.DUMMYFUNCTION("""COMPUTED_VALUE"""),"")</f>
        <v/>
      </c>
      <c r="C751" t="str">
        <f>IFERROR(__xludf.DUMMYFUNCTION("""COMPUTED_VALUE"""),"")</f>
        <v/>
      </c>
      <c r="D751" t="str">
        <f>IFERROR(__xludf.DUMMYFUNCTION("""COMPUTED_VALUE"""),"")</f>
        <v/>
      </c>
      <c r="E751" t="str">
        <f>IFERROR(__xludf.DUMMYFUNCTION("""COMPUTED_VALUE"""),"")</f>
        <v/>
      </c>
      <c r="F751" t="str">
        <f>IFERROR(__xludf.DUMMYFUNCTION("""COMPUTED_VALUE"""),"")</f>
        <v/>
      </c>
      <c r="G751" t="str">
        <f>IFERROR(__xludf.DUMMYFUNCTION("""COMPUTED_VALUE"""),"")</f>
        <v/>
      </c>
      <c r="H751" t="str">
        <f>IFERROR(__xludf.DUMMYFUNCTION("""COMPUTED_VALUE"""),"")</f>
        <v/>
      </c>
      <c r="I751" t="str">
        <f>IFERROR(__xludf.DUMMYFUNCTION("""COMPUTED_VALUE"""),"")</f>
        <v/>
      </c>
      <c r="J751" t="str">
        <f>IFERROR(__xludf.DUMMYFUNCTION("""COMPUTED_VALUE"""),"")</f>
        <v/>
      </c>
      <c r="K751" t="str">
        <f>IFERROR(__xludf.DUMMYFUNCTION("""COMPUTED_VALUE"""),"")</f>
        <v/>
      </c>
      <c r="L751" s="61" t="str">
        <f>IFERROR(__xludf.DUMMYFUNCTION("""COMPUTED_VALUE"""),"")</f>
        <v/>
      </c>
      <c r="M751" s="61" t="str">
        <f>IFERROR(__xludf.DUMMYFUNCTION("""COMPUTED_VALUE"""),"")</f>
        <v/>
      </c>
      <c r="N751" t="str">
        <f>IFERROR(__xludf.DUMMYFUNCTION("""COMPUTED_VALUE"""),"")</f>
        <v/>
      </c>
      <c r="O751" t="str">
        <f>IFERROR(__xludf.DUMMYFUNCTION("""COMPUTED_VALUE"""),"")</f>
        <v/>
      </c>
      <c r="P751" t="str">
        <f>IFERROR(__xludf.DUMMYFUNCTION("""COMPUTED_VALUE"""),"")</f>
        <v/>
      </c>
      <c r="Q751" t="str">
        <f>IFERROR(__xludf.DUMMYFUNCTION("""COMPUTED_VALUE"""),"")</f>
        <v/>
      </c>
      <c r="R751" t="str">
        <f>IFERROR(__xludf.DUMMYFUNCTION("""COMPUTED_VALUE"""),"")</f>
        <v/>
      </c>
      <c r="S751" t="str">
        <f>IFERROR(__xludf.DUMMYFUNCTION("""COMPUTED_VALUE"""),"")</f>
        <v/>
      </c>
      <c r="T751" t="str">
        <f>IFERROR(__xludf.DUMMYFUNCTION("""COMPUTED_VALUE"""),"")</f>
        <v/>
      </c>
      <c r="U751" t="str">
        <f>IFERROR(__xludf.DUMMYFUNCTION("""COMPUTED_VALUE"""),"")</f>
        <v/>
      </c>
      <c r="V751" t="str">
        <f>IFERROR(__xludf.DUMMYFUNCTION("""COMPUTED_VALUE"""),"")</f>
        <v/>
      </c>
      <c r="W751" t="str">
        <f>IFERROR(__xludf.DUMMYFUNCTION("""COMPUTED_VALUE"""),"")</f>
        <v/>
      </c>
      <c r="X751" t="str">
        <f>IFERROR(__xludf.DUMMYFUNCTION("""COMPUTED_VALUE"""),"")</f>
        <v/>
      </c>
      <c r="Y751" t="str">
        <f>IFERROR(__xludf.DUMMYFUNCTION("""COMPUTED_VALUE"""),"")</f>
        <v/>
      </c>
      <c r="Z751" t="str">
        <f>IFERROR(__xludf.DUMMYFUNCTION("""COMPUTED_VALUE"""),"")</f>
        <v/>
      </c>
      <c r="AA751" t="str">
        <f>IFERROR(__xludf.DUMMYFUNCTION("""COMPUTED_VALUE"""),"")</f>
        <v/>
      </c>
      <c r="AB751" t="str">
        <f>IFERROR(__xludf.DUMMYFUNCTION("""COMPUTED_VALUE"""),"")</f>
        <v/>
      </c>
      <c r="AC751" t="str">
        <f>IFERROR(__xludf.DUMMYFUNCTION("""COMPUTED_VALUE"""),"")</f>
        <v/>
      </c>
      <c r="AD751" t="str">
        <f>IFERROR(__xludf.DUMMYFUNCTION("""COMPUTED_VALUE"""),"")</f>
        <v/>
      </c>
      <c r="AE751" t="str">
        <f>IFERROR(__xludf.DUMMYFUNCTION("""COMPUTED_VALUE"""),"")</f>
        <v/>
      </c>
      <c r="AF751" t="str">
        <f>IFERROR(__xludf.DUMMYFUNCTION("""COMPUTED_VALUE"""),"")</f>
        <v/>
      </c>
      <c r="AG751" t="str">
        <f>IFERROR(__xludf.DUMMYFUNCTION("""COMPUTED_VALUE"""),"")</f>
        <v/>
      </c>
    </row>
    <row r="752">
      <c r="A752" t="str">
        <f>IFERROR(__xludf.DUMMYFUNCTION("""COMPUTED_VALUE"""),"")</f>
        <v/>
      </c>
      <c r="B752" t="str">
        <f>IFERROR(__xludf.DUMMYFUNCTION("""COMPUTED_VALUE"""),"")</f>
        <v/>
      </c>
      <c r="C752" t="str">
        <f>IFERROR(__xludf.DUMMYFUNCTION("""COMPUTED_VALUE"""),"")</f>
        <v/>
      </c>
      <c r="D752" t="str">
        <f>IFERROR(__xludf.DUMMYFUNCTION("""COMPUTED_VALUE"""),"")</f>
        <v/>
      </c>
      <c r="E752" t="str">
        <f>IFERROR(__xludf.DUMMYFUNCTION("""COMPUTED_VALUE"""),"")</f>
        <v/>
      </c>
      <c r="F752" t="str">
        <f>IFERROR(__xludf.DUMMYFUNCTION("""COMPUTED_VALUE"""),"")</f>
        <v/>
      </c>
      <c r="G752" t="str">
        <f>IFERROR(__xludf.DUMMYFUNCTION("""COMPUTED_VALUE"""),"")</f>
        <v/>
      </c>
      <c r="H752" t="str">
        <f>IFERROR(__xludf.DUMMYFUNCTION("""COMPUTED_VALUE"""),"")</f>
        <v/>
      </c>
      <c r="I752" t="str">
        <f>IFERROR(__xludf.DUMMYFUNCTION("""COMPUTED_VALUE"""),"")</f>
        <v/>
      </c>
      <c r="J752" t="str">
        <f>IFERROR(__xludf.DUMMYFUNCTION("""COMPUTED_VALUE"""),"")</f>
        <v/>
      </c>
      <c r="K752" t="str">
        <f>IFERROR(__xludf.DUMMYFUNCTION("""COMPUTED_VALUE"""),"")</f>
        <v/>
      </c>
      <c r="L752" s="61" t="str">
        <f>IFERROR(__xludf.DUMMYFUNCTION("""COMPUTED_VALUE"""),"")</f>
        <v/>
      </c>
      <c r="M752" s="61" t="str">
        <f>IFERROR(__xludf.DUMMYFUNCTION("""COMPUTED_VALUE"""),"")</f>
        <v/>
      </c>
      <c r="N752" t="str">
        <f>IFERROR(__xludf.DUMMYFUNCTION("""COMPUTED_VALUE"""),"")</f>
        <v/>
      </c>
      <c r="O752" t="str">
        <f>IFERROR(__xludf.DUMMYFUNCTION("""COMPUTED_VALUE"""),"")</f>
        <v/>
      </c>
      <c r="P752" t="str">
        <f>IFERROR(__xludf.DUMMYFUNCTION("""COMPUTED_VALUE"""),"")</f>
        <v/>
      </c>
      <c r="Q752" t="str">
        <f>IFERROR(__xludf.DUMMYFUNCTION("""COMPUTED_VALUE"""),"")</f>
        <v/>
      </c>
      <c r="R752" t="str">
        <f>IFERROR(__xludf.DUMMYFUNCTION("""COMPUTED_VALUE"""),"")</f>
        <v/>
      </c>
      <c r="S752" t="str">
        <f>IFERROR(__xludf.DUMMYFUNCTION("""COMPUTED_VALUE"""),"")</f>
        <v/>
      </c>
      <c r="T752" t="str">
        <f>IFERROR(__xludf.DUMMYFUNCTION("""COMPUTED_VALUE"""),"")</f>
        <v/>
      </c>
      <c r="U752" t="str">
        <f>IFERROR(__xludf.DUMMYFUNCTION("""COMPUTED_VALUE"""),"")</f>
        <v/>
      </c>
      <c r="V752" t="str">
        <f>IFERROR(__xludf.DUMMYFUNCTION("""COMPUTED_VALUE"""),"")</f>
        <v/>
      </c>
      <c r="W752" t="str">
        <f>IFERROR(__xludf.DUMMYFUNCTION("""COMPUTED_VALUE"""),"")</f>
        <v/>
      </c>
      <c r="X752" t="str">
        <f>IFERROR(__xludf.DUMMYFUNCTION("""COMPUTED_VALUE"""),"")</f>
        <v/>
      </c>
      <c r="Y752" t="str">
        <f>IFERROR(__xludf.DUMMYFUNCTION("""COMPUTED_VALUE"""),"")</f>
        <v/>
      </c>
      <c r="Z752" t="str">
        <f>IFERROR(__xludf.DUMMYFUNCTION("""COMPUTED_VALUE"""),"")</f>
        <v/>
      </c>
      <c r="AA752" t="str">
        <f>IFERROR(__xludf.DUMMYFUNCTION("""COMPUTED_VALUE"""),"")</f>
        <v/>
      </c>
      <c r="AB752" t="str">
        <f>IFERROR(__xludf.DUMMYFUNCTION("""COMPUTED_VALUE"""),"")</f>
        <v/>
      </c>
      <c r="AC752" t="str">
        <f>IFERROR(__xludf.DUMMYFUNCTION("""COMPUTED_VALUE"""),"")</f>
        <v/>
      </c>
      <c r="AD752" t="str">
        <f>IFERROR(__xludf.DUMMYFUNCTION("""COMPUTED_VALUE"""),"")</f>
        <v/>
      </c>
      <c r="AE752" t="str">
        <f>IFERROR(__xludf.DUMMYFUNCTION("""COMPUTED_VALUE"""),"")</f>
        <v/>
      </c>
      <c r="AF752" t="str">
        <f>IFERROR(__xludf.DUMMYFUNCTION("""COMPUTED_VALUE"""),"")</f>
        <v/>
      </c>
      <c r="AG752" t="str">
        <f>IFERROR(__xludf.DUMMYFUNCTION("""COMPUTED_VALUE"""),"")</f>
        <v/>
      </c>
    </row>
    <row r="753">
      <c r="A753" t="str">
        <f>IFERROR(__xludf.DUMMYFUNCTION("""COMPUTED_VALUE"""),"")</f>
        <v/>
      </c>
      <c r="B753" t="str">
        <f>IFERROR(__xludf.DUMMYFUNCTION("""COMPUTED_VALUE"""),"")</f>
        <v/>
      </c>
      <c r="C753" t="str">
        <f>IFERROR(__xludf.DUMMYFUNCTION("""COMPUTED_VALUE"""),"")</f>
        <v/>
      </c>
      <c r="D753" t="str">
        <f>IFERROR(__xludf.DUMMYFUNCTION("""COMPUTED_VALUE"""),"")</f>
        <v/>
      </c>
      <c r="E753" t="str">
        <f>IFERROR(__xludf.DUMMYFUNCTION("""COMPUTED_VALUE"""),"")</f>
        <v/>
      </c>
      <c r="F753" t="str">
        <f>IFERROR(__xludf.DUMMYFUNCTION("""COMPUTED_VALUE"""),"")</f>
        <v/>
      </c>
      <c r="G753" t="str">
        <f>IFERROR(__xludf.DUMMYFUNCTION("""COMPUTED_VALUE"""),"")</f>
        <v/>
      </c>
      <c r="H753" t="str">
        <f>IFERROR(__xludf.DUMMYFUNCTION("""COMPUTED_VALUE"""),"")</f>
        <v/>
      </c>
      <c r="I753" t="str">
        <f>IFERROR(__xludf.DUMMYFUNCTION("""COMPUTED_VALUE"""),"")</f>
        <v/>
      </c>
      <c r="J753" t="str">
        <f>IFERROR(__xludf.DUMMYFUNCTION("""COMPUTED_VALUE"""),"")</f>
        <v/>
      </c>
      <c r="K753" t="str">
        <f>IFERROR(__xludf.DUMMYFUNCTION("""COMPUTED_VALUE"""),"")</f>
        <v/>
      </c>
      <c r="L753" s="61" t="str">
        <f>IFERROR(__xludf.DUMMYFUNCTION("""COMPUTED_VALUE"""),"")</f>
        <v/>
      </c>
      <c r="M753" s="61" t="str">
        <f>IFERROR(__xludf.DUMMYFUNCTION("""COMPUTED_VALUE"""),"")</f>
        <v/>
      </c>
      <c r="N753" t="str">
        <f>IFERROR(__xludf.DUMMYFUNCTION("""COMPUTED_VALUE"""),"")</f>
        <v/>
      </c>
      <c r="O753" t="str">
        <f>IFERROR(__xludf.DUMMYFUNCTION("""COMPUTED_VALUE"""),"")</f>
        <v/>
      </c>
      <c r="P753" t="str">
        <f>IFERROR(__xludf.DUMMYFUNCTION("""COMPUTED_VALUE"""),"")</f>
        <v/>
      </c>
      <c r="Q753" t="str">
        <f>IFERROR(__xludf.DUMMYFUNCTION("""COMPUTED_VALUE"""),"")</f>
        <v/>
      </c>
      <c r="R753" t="str">
        <f>IFERROR(__xludf.DUMMYFUNCTION("""COMPUTED_VALUE"""),"")</f>
        <v/>
      </c>
      <c r="S753" t="str">
        <f>IFERROR(__xludf.DUMMYFUNCTION("""COMPUTED_VALUE"""),"")</f>
        <v/>
      </c>
      <c r="T753" t="str">
        <f>IFERROR(__xludf.DUMMYFUNCTION("""COMPUTED_VALUE"""),"")</f>
        <v/>
      </c>
      <c r="U753" t="str">
        <f>IFERROR(__xludf.DUMMYFUNCTION("""COMPUTED_VALUE"""),"")</f>
        <v/>
      </c>
      <c r="V753" t="str">
        <f>IFERROR(__xludf.DUMMYFUNCTION("""COMPUTED_VALUE"""),"")</f>
        <v/>
      </c>
      <c r="W753" t="str">
        <f>IFERROR(__xludf.DUMMYFUNCTION("""COMPUTED_VALUE"""),"")</f>
        <v/>
      </c>
      <c r="X753" t="str">
        <f>IFERROR(__xludf.DUMMYFUNCTION("""COMPUTED_VALUE"""),"")</f>
        <v/>
      </c>
      <c r="Y753" t="str">
        <f>IFERROR(__xludf.DUMMYFUNCTION("""COMPUTED_VALUE"""),"")</f>
        <v/>
      </c>
      <c r="Z753" t="str">
        <f>IFERROR(__xludf.DUMMYFUNCTION("""COMPUTED_VALUE"""),"")</f>
        <v/>
      </c>
      <c r="AA753" t="str">
        <f>IFERROR(__xludf.DUMMYFUNCTION("""COMPUTED_VALUE"""),"")</f>
        <v/>
      </c>
      <c r="AB753" t="str">
        <f>IFERROR(__xludf.DUMMYFUNCTION("""COMPUTED_VALUE"""),"")</f>
        <v/>
      </c>
      <c r="AC753" t="str">
        <f>IFERROR(__xludf.DUMMYFUNCTION("""COMPUTED_VALUE"""),"")</f>
        <v/>
      </c>
      <c r="AD753" t="str">
        <f>IFERROR(__xludf.DUMMYFUNCTION("""COMPUTED_VALUE"""),"")</f>
        <v/>
      </c>
      <c r="AE753" t="str">
        <f>IFERROR(__xludf.DUMMYFUNCTION("""COMPUTED_VALUE"""),"")</f>
        <v/>
      </c>
      <c r="AF753" t="str">
        <f>IFERROR(__xludf.DUMMYFUNCTION("""COMPUTED_VALUE"""),"")</f>
        <v/>
      </c>
      <c r="AG753" t="str">
        <f>IFERROR(__xludf.DUMMYFUNCTION("""COMPUTED_VALUE"""),"")</f>
        <v/>
      </c>
    </row>
    <row r="754">
      <c r="A754" t="str">
        <f>IFERROR(__xludf.DUMMYFUNCTION("""COMPUTED_VALUE"""),"")</f>
        <v/>
      </c>
      <c r="B754" t="str">
        <f>IFERROR(__xludf.DUMMYFUNCTION("""COMPUTED_VALUE"""),"")</f>
        <v/>
      </c>
      <c r="C754" t="str">
        <f>IFERROR(__xludf.DUMMYFUNCTION("""COMPUTED_VALUE"""),"")</f>
        <v/>
      </c>
      <c r="D754" t="str">
        <f>IFERROR(__xludf.DUMMYFUNCTION("""COMPUTED_VALUE"""),"")</f>
        <v/>
      </c>
      <c r="E754" t="str">
        <f>IFERROR(__xludf.DUMMYFUNCTION("""COMPUTED_VALUE"""),"")</f>
        <v/>
      </c>
      <c r="F754" t="str">
        <f>IFERROR(__xludf.DUMMYFUNCTION("""COMPUTED_VALUE"""),"")</f>
        <v/>
      </c>
      <c r="G754" t="str">
        <f>IFERROR(__xludf.DUMMYFUNCTION("""COMPUTED_VALUE"""),"")</f>
        <v/>
      </c>
      <c r="H754" t="str">
        <f>IFERROR(__xludf.DUMMYFUNCTION("""COMPUTED_VALUE"""),"")</f>
        <v/>
      </c>
      <c r="I754" t="str">
        <f>IFERROR(__xludf.DUMMYFUNCTION("""COMPUTED_VALUE"""),"")</f>
        <v/>
      </c>
      <c r="J754" t="str">
        <f>IFERROR(__xludf.DUMMYFUNCTION("""COMPUTED_VALUE"""),"")</f>
        <v/>
      </c>
      <c r="K754" t="str">
        <f>IFERROR(__xludf.DUMMYFUNCTION("""COMPUTED_VALUE"""),"")</f>
        <v/>
      </c>
      <c r="L754" s="61" t="str">
        <f>IFERROR(__xludf.DUMMYFUNCTION("""COMPUTED_VALUE"""),"")</f>
        <v/>
      </c>
      <c r="M754" s="61" t="str">
        <f>IFERROR(__xludf.DUMMYFUNCTION("""COMPUTED_VALUE"""),"")</f>
        <v/>
      </c>
      <c r="N754" t="str">
        <f>IFERROR(__xludf.DUMMYFUNCTION("""COMPUTED_VALUE"""),"")</f>
        <v/>
      </c>
      <c r="O754" t="str">
        <f>IFERROR(__xludf.DUMMYFUNCTION("""COMPUTED_VALUE"""),"")</f>
        <v/>
      </c>
      <c r="P754" t="str">
        <f>IFERROR(__xludf.DUMMYFUNCTION("""COMPUTED_VALUE"""),"")</f>
        <v/>
      </c>
      <c r="Q754" t="str">
        <f>IFERROR(__xludf.DUMMYFUNCTION("""COMPUTED_VALUE"""),"")</f>
        <v/>
      </c>
      <c r="R754" t="str">
        <f>IFERROR(__xludf.DUMMYFUNCTION("""COMPUTED_VALUE"""),"")</f>
        <v/>
      </c>
      <c r="S754" t="str">
        <f>IFERROR(__xludf.DUMMYFUNCTION("""COMPUTED_VALUE"""),"")</f>
        <v/>
      </c>
      <c r="T754" t="str">
        <f>IFERROR(__xludf.DUMMYFUNCTION("""COMPUTED_VALUE"""),"")</f>
        <v/>
      </c>
      <c r="U754" t="str">
        <f>IFERROR(__xludf.DUMMYFUNCTION("""COMPUTED_VALUE"""),"")</f>
        <v/>
      </c>
      <c r="V754" t="str">
        <f>IFERROR(__xludf.DUMMYFUNCTION("""COMPUTED_VALUE"""),"")</f>
        <v/>
      </c>
      <c r="W754" t="str">
        <f>IFERROR(__xludf.DUMMYFUNCTION("""COMPUTED_VALUE"""),"")</f>
        <v/>
      </c>
      <c r="X754" t="str">
        <f>IFERROR(__xludf.DUMMYFUNCTION("""COMPUTED_VALUE"""),"")</f>
        <v/>
      </c>
      <c r="Y754" t="str">
        <f>IFERROR(__xludf.DUMMYFUNCTION("""COMPUTED_VALUE"""),"")</f>
        <v/>
      </c>
      <c r="Z754" t="str">
        <f>IFERROR(__xludf.DUMMYFUNCTION("""COMPUTED_VALUE"""),"")</f>
        <v/>
      </c>
      <c r="AA754" t="str">
        <f>IFERROR(__xludf.DUMMYFUNCTION("""COMPUTED_VALUE"""),"")</f>
        <v/>
      </c>
      <c r="AB754" t="str">
        <f>IFERROR(__xludf.DUMMYFUNCTION("""COMPUTED_VALUE"""),"")</f>
        <v/>
      </c>
      <c r="AC754" t="str">
        <f>IFERROR(__xludf.DUMMYFUNCTION("""COMPUTED_VALUE"""),"")</f>
        <v/>
      </c>
      <c r="AD754" t="str">
        <f>IFERROR(__xludf.DUMMYFUNCTION("""COMPUTED_VALUE"""),"")</f>
        <v/>
      </c>
      <c r="AE754" t="str">
        <f>IFERROR(__xludf.DUMMYFUNCTION("""COMPUTED_VALUE"""),"")</f>
        <v/>
      </c>
      <c r="AF754" t="str">
        <f>IFERROR(__xludf.DUMMYFUNCTION("""COMPUTED_VALUE"""),"")</f>
        <v/>
      </c>
      <c r="AG754" t="str">
        <f>IFERROR(__xludf.DUMMYFUNCTION("""COMPUTED_VALUE"""),"")</f>
        <v/>
      </c>
    </row>
    <row r="755">
      <c r="A755" t="str">
        <f>IFERROR(__xludf.DUMMYFUNCTION("""COMPUTED_VALUE"""),"")</f>
        <v/>
      </c>
      <c r="B755" t="str">
        <f>IFERROR(__xludf.DUMMYFUNCTION("""COMPUTED_VALUE"""),"")</f>
        <v/>
      </c>
      <c r="C755" t="str">
        <f>IFERROR(__xludf.DUMMYFUNCTION("""COMPUTED_VALUE"""),"")</f>
        <v/>
      </c>
      <c r="D755" t="str">
        <f>IFERROR(__xludf.DUMMYFUNCTION("""COMPUTED_VALUE"""),"")</f>
        <v/>
      </c>
      <c r="E755" t="str">
        <f>IFERROR(__xludf.DUMMYFUNCTION("""COMPUTED_VALUE"""),"")</f>
        <v/>
      </c>
      <c r="F755" t="str">
        <f>IFERROR(__xludf.DUMMYFUNCTION("""COMPUTED_VALUE"""),"")</f>
        <v/>
      </c>
      <c r="G755" t="str">
        <f>IFERROR(__xludf.DUMMYFUNCTION("""COMPUTED_VALUE"""),"")</f>
        <v/>
      </c>
      <c r="H755" t="str">
        <f>IFERROR(__xludf.DUMMYFUNCTION("""COMPUTED_VALUE"""),"")</f>
        <v/>
      </c>
      <c r="I755" t="str">
        <f>IFERROR(__xludf.DUMMYFUNCTION("""COMPUTED_VALUE"""),"")</f>
        <v/>
      </c>
      <c r="J755" t="str">
        <f>IFERROR(__xludf.DUMMYFUNCTION("""COMPUTED_VALUE"""),"")</f>
        <v/>
      </c>
      <c r="K755" t="str">
        <f>IFERROR(__xludf.DUMMYFUNCTION("""COMPUTED_VALUE"""),"")</f>
        <v/>
      </c>
      <c r="L755" s="61" t="str">
        <f>IFERROR(__xludf.DUMMYFUNCTION("""COMPUTED_VALUE"""),"")</f>
        <v/>
      </c>
      <c r="M755" s="61" t="str">
        <f>IFERROR(__xludf.DUMMYFUNCTION("""COMPUTED_VALUE"""),"")</f>
        <v/>
      </c>
      <c r="N755" t="str">
        <f>IFERROR(__xludf.DUMMYFUNCTION("""COMPUTED_VALUE"""),"")</f>
        <v/>
      </c>
      <c r="O755" t="str">
        <f>IFERROR(__xludf.DUMMYFUNCTION("""COMPUTED_VALUE"""),"")</f>
        <v/>
      </c>
      <c r="P755" t="str">
        <f>IFERROR(__xludf.DUMMYFUNCTION("""COMPUTED_VALUE"""),"")</f>
        <v/>
      </c>
      <c r="Q755" t="str">
        <f>IFERROR(__xludf.DUMMYFUNCTION("""COMPUTED_VALUE"""),"")</f>
        <v/>
      </c>
      <c r="R755" t="str">
        <f>IFERROR(__xludf.DUMMYFUNCTION("""COMPUTED_VALUE"""),"")</f>
        <v/>
      </c>
      <c r="S755" t="str">
        <f>IFERROR(__xludf.DUMMYFUNCTION("""COMPUTED_VALUE"""),"")</f>
        <v/>
      </c>
      <c r="T755" t="str">
        <f>IFERROR(__xludf.DUMMYFUNCTION("""COMPUTED_VALUE"""),"")</f>
        <v/>
      </c>
      <c r="U755" t="str">
        <f>IFERROR(__xludf.DUMMYFUNCTION("""COMPUTED_VALUE"""),"")</f>
        <v/>
      </c>
      <c r="V755" t="str">
        <f>IFERROR(__xludf.DUMMYFUNCTION("""COMPUTED_VALUE"""),"")</f>
        <v/>
      </c>
      <c r="W755" t="str">
        <f>IFERROR(__xludf.DUMMYFUNCTION("""COMPUTED_VALUE"""),"")</f>
        <v/>
      </c>
      <c r="X755" t="str">
        <f>IFERROR(__xludf.DUMMYFUNCTION("""COMPUTED_VALUE"""),"")</f>
        <v/>
      </c>
      <c r="Y755" t="str">
        <f>IFERROR(__xludf.DUMMYFUNCTION("""COMPUTED_VALUE"""),"")</f>
        <v/>
      </c>
      <c r="Z755" t="str">
        <f>IFERROR(__xludf.DUMMYFUNCTION("""COMPUTED_VALUE"""),"")</f>
        <v/>
      </c>
      <c r="AA755" t="str">
        <f>IFERROR(__xludf.DUMMYFUNCTION("""COMPUTED_VALUE"""),"")</f>
        <v/>
      </c>
      <c r="AB755" t="str">
        <f>IFERROR(__xludf.DUMMYFUNCTION("""COMPUTED_VALUE"""),"")</f>
        <v/>
      </c>
      <c r="AC755" t="str">
        <f>IFERROR(__xludf.DUMMYFUNCTION("""COMPUTED_VALUE"""),"")</f>
        <v/>
      </c>
      <c r="AD755" t="str">
        <f>IFERROR(__xludf.DUMMYFUNCTION("""COMPUTED_VALUE"""),"")</f>
        <v/>
      </c>
      <c r="AE755" t="str">
        <f>IFERROR(__xludf.DUMMYFUNCTION("""COMPUTED_VALUE"""),"")</f>
        <v/>
      </c>
      <c r="AF755" t="str">
        <f>IFERROR(__xludf.DUMMYFUNCTION("""COMPUTED_VALUE"""),"")</f>
        <v/>
      </c>
      <c r="AG755" t="str">
        <f>IFERROR(__xludf.DUMMYFUNCTION("""COMPUTED_VALUE"""),"")</f>
        <v/>
      </c>
    </row>
    <row r="756">
      <c r="A756" t="str">
        <f>IFERROR(__xludf.DUMMYFUNCTION("""COMPUTED_VALUE"""),"")</f>
        <v/>
      </c>
      <c r="B756" t="str">
        <f>IFERROR(__xludf.DUMMYFUNCTION("""COMPUTED_VALUE"""),"")</f>
        <v/>
      </c>
      <c r="C756" t="str">
        <f>IFERROR(__xludf.DUMMYFUNCTION("""COMPUTED_VALUE"""),"")</f>
        <v/>
      </c>
      <c r="D756" t="str">
        <f>IFERROR(__xludf.DUMMYFUNCTION("""COMPUTED_VALUE"""),"")</f>
        <v/>
      </c>
      <c r="E756" t="str">
        <f>IFERROR(__xludf.DUMMYFUNCTION("""COMPUTED_VALUE"""),"")</f>
        <v/>
      </c>
      <c r="F756" t="str">
        <f>IFERROR(__xludf.DUMMYFUNCTION("""COMPUTED_VALUE"""),"")</f>
        <v/>
      </c>
      <c r="G756" t="str">
        <f>IFERROR(__xludf.DUMMYFUNCTION("""COMPUTED_VALUE"""),"")</f>
        <v/>
      </c>
      <c r="H756" t="str">
        <f>IFERROR(__xludf.DUMMYFUNCTION("""COMPUTED_VALUE"""),"")</f>
        <v/>
      </c>
      <c r="I756" t="str">
        <f>IFERROR(__xludf.DUMMYFUNCTION("""COMPUTED_VALUE"""),"")</f>
        <v/>
      </c>
      <c r="J756" t="str">
        <f>IFERROR(__xludf.DUMMYFUNCTION("""COMPUTED_VALUE"""),"")</f>
        <v/>
      </c>
      <c r="K756" t="str">
        <f>IFERROR(__xludf.DUMMYFUNCTION("""COMPUTED_VALUE"""),"")</f>
        <v/>
      </c>
      <c r="L756" s="61" t="str">
        <f>IFERROR(__xludf.DUMMYFUNCTION("""COMPUTED_VALUE"""),"")</f>
        <v/>
      </c>
      <c r="M756" s="61" t="str">
        <f>IFERROR(__xludf.DUMMYFUNCTION("""COMPUTED_VALUE"""),"")</f>
        <v/>
      </c>
      <c r="N756" t="str">
        <f>IFERROR(__xludf.DUMMYFUNCTION("""COMPUTED_VALUE"""),"")</f>
        <v/>
      </c>
      <c r="O756" t="str">
        <f>IFERROR(__xludf.DUMMYFUNCTION("""COMPUTED_VALUE"""),"")</f>
        <v/>
      </c>
      <c r="P756" t="str">
        <f>IFERROR(__xludf.DUMMYFUNCTION("""COMPUTED_VALUE"""),"")</f>
        <v/>
      </c>
      <c r="Q756" t="str">
        <f>IFERROR(__xludf.DUMMYFUNCTION("""COMPUTED_VALUE"""),"")</f>
        <v/>
      </c>
      <c r="R756" t="str">
        <f>IFERROR(__xludf.DUMMYFUNCTION("""COMPUTED_VALUE"""),"")</f>
        <v/>
      </c>
      <c r="S756" t="str">
        <f>IFERROR(__xludf.DUMMYFUNCTION("""COMPUTED_VALUE"""),"")</f>
        <v/>
      </c>
      <c r="T756" t="str">
        <f>IFERROR(__xludf.DUMMYFUNCTION("""COMPUTED_VALUE"""),"")</f>
        <v/>
      </c>
      <c r="U756" t="str">
        <f>IFERROR(__xludf.DUMMYFUNCTION("""COMPUTED_VALUE"""),"")</f>
        <v/>
      </c>
      <c r="V756" t="str">
        <f>IFERROR(__xludf.DUMMYFUNCTION("""COMPUTED_VALUE"""),"")</f>
        <v/>
      </c>
      <c r="W756" t="str">
        <f>IFERROR(__xludf.DUMMYFUNCTION("""COMPUTED_VALUE"""),"")</f>
        <v/>
      </c>
      <c r="X756" t="str">
        <f>IFERROR(__xludf.DUMMYFUNCTION("""COMPUTED_VALUE"""),"")</f>
        <v/>
      </c>
      <c r="Y756" t="str">
        <f>IFERROR(__xludf.DUMMYFUNCTION("""COMPUTED_VALUE"""),"")</f>
        <v/>
      </c>
      <c r="Z756" t="str">
        <f>IFERROR(__xludf.DUMMYFUNCTION("""COMPUTED_VALUE"""),"")</f>
        <v/>
      </c>
      <c r="AA756" t="str">
        <f>IFERROR(__xludf.DUMMYFUNCTION("""COMPUTED_VALUE"""),"")</f>
        <v/>
      </c>
      <c r="AB756" t="str">
        <f>IFERROR(__xludf.DUMMYFUNCTION("""COMPUTED_VALUE"""),"")</f>
        <v/>
      </c>
      <c r="AC756" t="str">
        <f>IFERROR(__xludf.DUMMYFUNCTION("""COMPUTED_VALUE"""),"")</f>
        <v/>
      </c>
      <c r="AD756" t="str">
        <f>IFERROR(__xludf.DUMMYFUNCTION("""COMPUTED_VALUE"""),"")</f>
        <v/>
      </c>
      <c r="AE756" t="str">
        <f>IFERROR(__xludf.DUMMYFUNCTION("""COMPUTED_VALUE"""),"")</f>
        <v/>
      </c>
      <c r="AF756" t="str">
        <f>IFERROR(__xludf.DUMMYFUNCTION("""COMPUTED_VALUE"""),"")</f>
        <v/>
      </c>
      <c r="AG756" t="str">
        <f>IFERROR(__xludf.DUMMYFUNCTION("""COMPUTED_VALUE"""),"")</f>
        <v/>
      </c>
    </row>
    <row r="757">
      <c r="A757" t="str">
        <f>IFERROR(__xludf.DUMMYFUNCTION("""COMPUTED_VALUE"""),"")</f>
        <v/>
      </c>
      <c r="B757" t="str">
        <f>IFERROR(__xludf.DUMMYFUNCTION("""COMPUTED_VALUE"""),"")</f>
        <v/>
      </c>
      <c r="C757" t="str">
        <f>IFERROR(__xludf.DUMMYFUNCTION("""COMPUTED_VALUE"""),"")</f>
        <v/>
      </c>
      <c r="D757" t="str">
        <f>IFERROR(__xludf.DUMMYFUNCTION("""COMPUTED_VALUE"""),"")</f>
        <v/>
      </c>
      <c r="E757" t="str">
        <f>IFERROR(__xludf.DUMMYFUNCTION("""COMPUTED_VALUE"""),"")</f>
        <v/>
      </c>
      <c r="F757" t="str">
        <f>IFERROR(__xludf.DUMMYFUNCTION("""COMPUTED_VALUE"""),"")</f>
        <v/>
      </c>
      <c r="G757" t="str">
        <f>IFERROR(__xludf.DUMMYFUNCTION("""COMPUTED_VALUE"""),"")</f>
        <v/>
      </c>
      <c r="H757" t="str">
        <f>IFERROR(__xludf.DUMMYFUNCTION("""COMPUTED_VALUE"""),"")</f>
        <v/>
      </c>
      <c r="I757" t="str">
        <f>IFERROR(__xludf.DUMMYFUNCTION("""COMPUTED_VALUE"""),"")</f>
        <v/>
      </c>
      <c r="J757" t="str">
        <f>IFERROR(__xludf.DUMMYFUNCTION("""COMPUTED_VALUE"""),"")</f>
        <v/>
      </c>
      <c r="K757" t="str">
        <f>IFERROR(__xludf.DUMMYFUNCTION("""COMPUTED_VALUE"""),"")</f>
        <v/>
      </c>
      <c r="L757" s="61" t="str">
        <f>IFERROR(__xludf.DUMMYFUNCTION("""COMPUTED_VALUE"""),"")</f>
        <v/>
      </c>
      <c r="M757" s="61" t="str">
        <f>IFERROR(__xludf.DUMMYFUNCTION("""COMPUTED_VALUE"""),"")</f>
        <v/>
      </c>
      <c r="N757" t="str">
        <f>IFERROR(__xludf.DUMMYFUNCTION("""COMPUTED_VALUE"""),"")</f>
        <v/>
      </c>
      <c r="O757" t="str">
        <f>IFERROR(__xludf.DUMMYFUNCTION("""COMPUTED_VALUE"""),"")</f>
        <v/>
      </c>
      <c r="P757" t="str">
        <f>IFERROR(__xludf.DUMMYFUNCTION("""COMPUTED_VALUE"""),"")</f>
        <v/>
      </c>
      <c r="Q757" t="str">
        <f>IFERROR(__xludf.DUMMYFUNCTION("""COMPUTED_VALUE"""),"")</f>
        <v/>
      </c>
      <c r="R757" t="str">
        <f>IFERROR(__xludf.DUMMYFUNCTION("""COMPUTED_VALUE"""),"")</f>
        <v/>
      </c>
      <c r="S757" t="str">
        <f>IFERROR(__xludf.DUMMYFUNCTION("""COMPUTED_VALUE"""),"")</f>
        <v/>
      </c>
      <c r="T757" t="str">
        <f>IFERROR(__xludf.DUMMYFUNCTION("""COMPUTED_VALUE"""),"")</f>
        <v/>
      </c>
      <c r="U757" t="str">
        <f>IFERROR(__xludf.DUMMYFUNCTION("""COMPUTED_VALUE"""),"")</f>
        <v/>
      </c>
      <c r="V757" t="str">
        <f>IFERROR(__xludf.DUMMYFUNCTION("""COMPUTED_VALUE"""),"")</f>
        <v/>
      </c>
      <c r="W757" t="str">
        <f>IFERROR(__xludf.DUMMYFUNCTION("""COMPUTED_VALUE"""),"")</f>
        <v/>
      </c>
      <c r="X757" t="str">
        <f>IFERROR(__xludf.DUMMYFUNCTION("""COMPUTED_VALUE"""),"")</f>
        <v/>
      </c>
      <c r="Y757" t="str">
        <f>IFERROR(__xludf.DUMMYFUNCTION("""COMPUTED_VALUE"""),"")</f>
        <v/>
      </c>
      <c r="Z757" t="str">
        <f>IFERROR(__xludf.DUMMYFUNCTION("""COMPUTED_VALUE"""),"")</f>
        <v/>
      </c>
      <c r="AA757" t="str">
        <f>IFERROR(__xludf.DUMMYFUNCTION("""COMPUTED_VALUE"""),"")</f>
        <v/>
      </c>
      <c r="AB757" t="str">
        <f>IFERROR(__xludf.DUMMYFUNCTION("""COMPUTED_VALUE"""),"")</f>
        <v/>
      </c>
      <c r="AC757" t="str">
        <f>IFERROR(__xludf.DUMMYFUNCTION("""COMPUTED_VALUE"""),"")</f>
        <v/>
      </c>
      <c r="AD757" t="str">
        <f>IFERROR(__xludf.DUMMYFUNCTION("""COMPUTED_VALUE"""),"")</f>
        <v/>
      </c>
      <c r="AE757" t="str">
        <f>IFERROR(__xludf.DUMMYFUNCTION("""COMPUTED_VALUE"""),"")</f>
        <v/>
      </c>
      <c r="AF757" t="str">
        <f>IFERROR(__xludf.DUMMYFUNCTION("""COMPUTED_VALUE"""),"")</f>
        <v/>
      </c>
      <c r="AG757" t="str">
        <f>IFERROR(__xludf.DUMMYFUNCTION("""COMPUTED_VALUE"""),"")</f>
        <v/>
      </c>
    </row>
    <row r="758">
      <c r="A758" t="str">
        <f>IFERROR(__xludf.DUMMYFUNCTION("""COMPUTED_VALUE"""),"")</f>
        <v/>
      </c>
      <c r="B758" t="str">
        <f>IFERROR(__xludf.DUMMYFUNCTION("""COMPUTED_VALUE"""),"")</f>
        <v/>
      </c>
      <c r="C758" t="str">
        <f>IFERROR(__xludf.DUMMYFUNCTION("""COMPUTED_VALUE"""),"")</f>
        <v/>
      </c>
      <c r="D758" t="str">
        <f>IFERROR(__xludf.DUMMYFUNCTION("""COMPUTED_VALUE"""),"")</f>
        <v/>
      </c>
      <c r="E758" t="str">
        <f>IFERROR(__xludf.DUMMYFUNCTION("""COMPUTED_VALUE"""),"")</f>
        <v/>
      </c>
      <c r="F758" t="str">
        <f>IFERROR(__xludf.DUMMYFUNCTION("""COMPUTED_VALUE"""),"")</f>
        <v/>
      </c>
      <c r="G758" t="str">
        <f>IFERROR(__xludf.DUMMYFUNCTION("""COMPUTED_VALUE"""),"")</f>
        <v/>
      </c>
      <c r="H758" t="str">
        <f>IFERROR(__xludf.DUMMYFUNCTION("""COMPUTED_VALUE"""),"")</f>
        <v/>
      </c>
      <c r="I758" t="str">
        <f>IFERROR(__xludf.DUMMYFUNCTION("""COMPUTED_VALUE"""),"")</f>
        <v/>
      </c>
      <c r="J758" t="str">
        <f>IFERROR(__xludf.DUMMYFUNCTION("""COMPUTED_VALUE"""),"")</f>
        <v/>
      </c>
      <c r="K758" t="str">
        <f>IFERROR(__xludf.DUMMYFUNCTION("""COMPUTED_VALUE"""),"")</f>
        <v/>
      </c>
      <c r="L758" s="61" t="str">
        <f>IFERROR(__xludf.DUMMYFUNCTION("""COMPUTED_VALUE"""),"")</f>
        <v/>
      </c>
      <c r="M758" s="61" t="str">
        <f>IFERROR(__xludf.DUMMYFUNCTION("""COMPUTED_VALUE"""),"")</f>
        <v/>
      </c>
      <c r="N758" t="str">
        <f>IFERROR(__xludf.DUMMYFUNCTION("""COMPUTED_VALUE"""),"")</f>
        <v/>
      </c>
      <c r="O758" t="str">
        <f>IFERROR(__xludf.DUMMYFUNCTION("""COMPUTED_VALUE"""),"")</f>
        <v/>
      </c>
      <c r="P758" t="str">
        <f>IFERROR(__xludf.DUMMYFUNCTION("""COMPUTED_VALUE"""),"")</f>
        <v/>
      </c>
      <c r="Q758" t="str">
        <f>IFERROR(__xludf.DUMMYFUNCTION("""COMPUTED_VALUE"""),"")</f>
        <v/>
      </c>
      <c r="R758" t="str">
        <f>IFERROR(__xludf.DUMMYFUNCTION("""COMPUTED_VALUE"""),"")</f>
        <v/>
      </c>
      <c r="S758" t="str">
        <f>IFERROR(__xludf.DUMMYFUNCTION("""COMPUTED_VALUE"""),"")</f>
        <v/>
      </c>
      <c r="T758" t="str">
        <f>IFERROR(__xludf.DUMMYFUNCTION("""COMPUTED_VALUE"""),"")</f>
        <v/>
      </c>
      <c r="U758" t="str">
        <f>IFERROR(__xludf.DUMMYFUNCTION("""COMPUTED_VALUE"""),"")</f>
        <v/>
      </c>
      <c r="V758" t="str">
        <f>IFERROR(__xludf.DUMMYFUNCTION("""COMPUTED_VALUE"""),"")</f>
        <v/>
      </c>
      <c r="W758" t="str">
        <f>IFERROR(__xludf.DUMMYFUNCTION("""COMPUTED_VALUE"""),"")</f>
        <v/>
      </c>
      <c r="X758" t="str">
        <f>IFERROR(__xludf.DUMMYFUNCTION("""COMPUTED_VALUE"""),"")</f>
        <v/>
      </c>
      <c r="Y758" t="str">
        <f>IFERROR(__xludf.DUMMYFUNCTION("""COMPUTED_VALUE"""),"")</f>
        <v/>
      </c>
      <c r="Z758" t="str">
        <f>IFERROR(__xludf.DUMMYFUNCTION("""COMPUTED_VALUE"""),"")</f>
        <v/>
      </c>
      <c r="AA758" t="str">
        <f>IFERROR(__xludf.DUMMYFUNCTION("""COMPUTED_VALUE"""),"")</f>
        <v/>
      </c>
      <c r="AB758" t="str">
        <f>IFERROR(__xludf.DUMMYFUNCTION("""COMPUTED_VALUE"""),"")</f>
        <v/>
      </c>
      <c r="AC758" t="str">
        <f>IFERROR(__xludf.DUMMYFUNCTION("""COMPUTED_VALUE"""),"")</f>
        <v/>
      </c>
      <c r="AD758" t="str">
        <f>IFERROR(__xludf.DUMMYFUNCTION("""COMPUTED_VALUE"""),"")</f>
        <v/>
      </c>
      <c r="AE758" t="str">
        <f>IFERROR(__xludf.DUMMYFUNCTION("""COMPUTED_VALUE"""),"")</f>
        <v/>
      </c>
      <c r="AF758" t="str">
        <f>IFERROR(__xludf.DUMMYFUNCTION("""COMPUTED_VALUE"""),"")</f>
        <v/>
      </c>
      <c r="AG758" t="str">
        <f>IFERROR(__xludf.DUMMYFUNCTION("""COMPUTED_VALUE"""),"")</f>
        <v/>
      </c>
    </row>
    <row r="759">
      <c r="A759" t="str">
        <f>IFERROR(__xludf.DUMMYFUNCTION("""COMPUTED_VALUE"""),"")</f>
        <v/>
      </c>
      <c r="B759" t="str">
        <f>IFERROR(__xludf.DUMMYFUNCTION("""COMPUTED_VALUE"""),"")</f>
        <v/>
      </c>
      <c r="C759" t="str">
        <f>IFERROR(__xludf.DUMMYFUNCTION("""COMPUTED_VALUE"""),"")</f>
        <v/>
      </c>
      <c r="D759" t="str">
        <f>IFERROR(__xludf.DUMMYFUNCTION("""COMPUTED_VALUE"""),"")</f>
        <v/>
      </c>
      <c r="E759" t="str">
        <f>IFERROR(__xludf.DUMMYFUNCTION("""COMPUTED_VALUE"""),"")</f>
        <v/>
      </c>
      <c r="F759" t="str">
        <f>IFERROR(__xludf.DUMMYFUNCTION("""COMPUTED_VALUE"""),"")</f>
        <v/>
      </c>
      <c r="G759" t="str">
        <f>IFERROR(__xludf.DUMMYFUNCTION("""COMPUTED_VALUE"""),"")</f>
        <v/>
      </c>
      <c r="H759" t="str">
        <f>IFERROR(__xludf.DUMMYFUNCTION("""COMPUTED_VALUE"""),"")</f>
        <v/>
      </c>
      <c r="I759" t="str">
        <f>IFERROR(__xludf.DUMMYFUNCTION("""COMPUTED_VALUE"""),"")</f>
        <v/>
      </c>
      <c r="J759" t="str">
        <f>IFERROR(__xludf.DUMMYFUNCTION("""COMPUTED_VALUE"""),"")</f>
        <v/>
      </c>
      <c r="K759" t="str">
        <f>IFERROR(__xludf.DUMMYFUNCTION("""COMPUTED_VALUE"""),"")</f>
        <v/>
      </c>
      <c r="L759" s="61" t="str">
        <f>IFERROR(__xludf.DUMMYFUNCTION("""COMPUTED_VALUE"""),"")</f>
        <v/>
      </c>
      <c r="M759" s="61" t="str">
        <f>IFERROR(__xludf.DUMMYFUNCTION("""COMPUTED_VALUE"""),"")</f>
        <v/>
      </c>
      <c r="N759" t="str">
        <f>IFERROR(__xludf.DUMMYFUNCTION("""COMPUTED_VALUE"""),"")</f>
        <v/>
      </c>
      <c r="O759" t="str">
        <f>IFERROR(__xludf.DUMMYFUNCTION("""COMPUTED_VALUE"""),"")</f>
        <v/>
      </c>
      <c r="P759" t="str">
        <f>IFERROR(__xludf.DUMMYFUNCTION("""COMPUTED_VALUE"""),"")</f>
        <v/>
      </c>
      <c r="Q759" t="str">
        <f>IFERROR(__xludf.DUMMYFUNCTION("""COMPUTED_VALUE"""),"")</f>
        <v/>
      </c>
      <c r="R759" t="str">
        <f>IFERROR(__xludf.DUMMYFUNCTION("""COMPUTED_VALUE"""),"")</f>
        <v/>
      </c>
      <c r="S759" t="str">
        <f>IFERROR(__xludf.DUMMYFUNCTION("""COMPUTED_VALUE"""),"")</f>
        <v/>
      </c>
      <c r="T759" t="str">
        <f>IFERROR(__xludf.DUMMYFUNCTION("""COMPUTED_VALUE"""),"")</f>
        <v/>
      </c>
      <c r="U759" t="str">
        <f>IFERROR(__xludf.DUMMYFUNCTION("""COMPUTED_VALUE"""),"")</f>
        <v/>
      </c>
      <c r="V759" t="str">
        <f>IFERROR(__xludf.DUMMYFUNCTION("""COMPUTED_VALUE"""),"")</f>
        <v/>
      </c>
      <c r="W759" t="str">
        <f>IFERROR(__xludf.DUMMYFUNCTION("""COMPUTED_VALUE"""),"")</f>
        <v/>
      </c>
      <c r="X759" t="str">
        <f>IFERROR(__xludf.DUMMYFUNCTION("""COMPUTED_VALUE"""),"")</f>
        <v/>
      </c>
      <c r="Y759" t="str">
        <f>IFERROR(__xludf.DUMMYFUNCTION("""COMPUTED_VALUE"""),"")</f>
        <v/>
      </c>
      <c r="Z759" t="str">
        <f>IFERROR(__xludf.DUMMYFUNCTION("""COMPUTED_VALUE"""),"")</f>
        <v/>
      </c>
      <c r="AA759" t="str">
        <f>IFERROR(__xludf.DUMMYFUNCTION("""COMPUTED_VALUE"""),"")</f>
        <v/>
      </c>
      <c r="AB759" t="str">
        <f>IFERROR(__xludf.DUMMYFUNCTION("""COMPUTED_VALUE"""),"")</f>
        <v/>
      </c>
      <c r="AC759" t="str">
        <f>IFERROR(__xludf.DUMMYFUNCTION("""COMPUTED_VALUE"""),"")</f>
        <v/>
      </c>
      <c r="AD759" t="str">
        <f>IFERROR(__xludf.DUMMYFUNCTION("""COMPUTED_VALUE"""),"")</f>
        <v/>
      </c>
      <c r="AE759" t="str">
        <f>IFERROR(__xludf.DUMMYFUNCTION("""COMPUTED_VALUE"""),"")</f>
        <v/>
      </c>
      <c r="AF759" t="str">
        <f>IFERROR(__xludf.DUMMYFUNCTION("""COMPUTED_VALUE"""),"")</f>
        <v/>
      </c>
      <c r="AG759" t="str">
        <f>IFERROR(__xludf.DUMMYFUNCTION("""COMPUTED_VALUE"""),"")</f>
        <v/>
      </c>
    </row>
    <row r="760">
      <c r="A760" t="str">
        <f>IFERROR(__xludf.DUMMYFUNCTION("""COMPUTED_VALUE"""),"")</f>
        <v/>
      </c>
      <c r="B760" t="str">
        <f>IFERROR(__xludf.DUMMYFUNCTION("""COMPUTED_VALUE"""),"")</f>
        <v/>
      </c>
      <c r="C760" t="str">
        <f>IFERROR(__xludf.DUMMYFUNCTION("""COMPUTED_VALUE"""),"")</f>
        <v/>
      </c>
      <c r="D760" t="str">
        <f>IFERROR(__xludf.DUMMYFUNCTION("""COMPUTED_VALUE"""),"")</f>
        <v/>
      </c>
      <c r="E760" t="str">
        <f>IFERROR(__xludf.DUMMYFUNCTION("""COMPUTED_VALUE"""),"")</f>
        <v/>
      </c>
      <c r="F760" t="str">
        <f>IFERROR(__xludf.DUMMYFUNCTION("""COMPUTED_VALUE"""),"")</f>
        <v/>
      </c>
      <c r="G760" t="str">
        <f>IFERROR(__xludf.DUMMYFUNCTION("""COMPUTED_VALUE"""),"")</f>
        <v/>
      </c>
      <c r="H760" t="str">
        <f>IFERROR(__xludf.DUMMYFUNCTION("""COMPUTED_VALUE"""),"")</f>
        <v/>
      </c>
      <c r="I760" t="str">
        <f>IFERROR(__xludf.DUMMYFUNCTION("""COMPUTED_VALUE"""),"")</f>
        <v/>
      </c>
      <c r="J760" t="str">
        <f>IFERROR(__xludf.DUMMYFUNCTION("""COMPUTED_VALUE"""),"")</f>
        <v/>
      </c>
      <c r="K760" t="str">
        <f>IFERROR(__xludf.DUMMYFUNCTION("""COMPUTED_VALUE"""),"")</f>
        <v/>
      </c>
      <c r="L760" s="61" t="str">
        <f>IFERROR(__xludf.DUMMYFUNCTION("""COMPUTED_VALUE"""),"")</f>
        <v/>
      </c>
      <c r="M760" s="61" t="str">
        <f>IFERROR(__xludf.DUMMYFUNCTION("""COMPUTED_VALUE"""),"")</f>
        <v/>
      </c>
      <c r="N760" t="str">
        <f>IFERROR(__xludf.DUMMYFUNCTION("""COMPUTED_VALUE"""),"")</f>
        <v/>
      </c>
      <c r="O760" t="str">
        <f>IFERROR(__xludf.DUMMYFUNCTION("""COMPUTED_VALUE"""),"")</f>
        <v/>
      </c>
      <c r="P760" t="str">
        <f>IFERROR(__xludf.DUMMYFUNCTION("""COMPUTED_VALUE"""),"")</f>
        <v/>
      </c>
      <c r="Q760" t="str">
        <f>IFERROR(__xludf.DUMMYFUNCTION("""COMPUTED_VALUE"""),"")</f>
        <v/>
      </c>
      <c r="R760" t="str">
        <f>IFERROR(__xludf.DUMMYFUNCTION("""COMPUTED_VALUE"""),"")</f>
        <v/>
      </c>
      <c r="S760" t="str">
        <f>IFERROR(__xludf.DUMMYFUNCTION("""COMPUTED_VALUE"""),"")</f>
        <v/>
      </c>
      <c r="T760" t="str">
        <f>IFERROR(__xludf.DUMMYFUNCTION("""COMPUTED_VALUE"""),"")</f>
        <v/>
      </c>
      <c r="U760" t="str">
        <f>IFERROR(__xludf.DUMMYFUNCTION("""COMPUTED_VALUE"""),"")</f>
        <v/>
      </c>
      <c r="V760" t="str">
        <f>IFERROR(__xludf.DUMMYFUNCTION("""COMPUTED_VALUE"""),"")</f>
        <v/>
      </c>
      <c r="W760" t="str">
        <f>IFERROR(__xludf.DUMMYFUNCTION("""COMPUTED_VALUE"""),"")</f>
        <v/>
      </c>
      <c r="X760" t="str">
        <f>IFERROR(__xludf.DUMMYFUNCTION("""COMPUTED_VALUE"""),"")</f>
        <v/>
      </c>
      <c r="Y760" t="str">
        <f>IFERROR(__xludf.DUMMYFUNCTION("""COMPUTED_VALUE"""),"")</f>
        <v/>
      </c>
      <c r="Z760" t="str">
        <f>IFERROR(__xludf.DUMMYFUNCTION("""COMPUTED_VALUE"""),"")</f>
        <v/>
      </c>
      <c r="AA760" t="str">
        <f>IFERROR(__xludf.DUMMYFUNCTION("""COMPUTED_VALUE"""),"")</f>
        <v/>
      </c>
      <c r="AB760" t="str">
        <f>IFERROR(__xludf.DUMMYFUNCTION("""COMPUTED_VALUE"""),"")</f>
        <v/>
      </c>
      <c r="AC760" t="str">
        <f>IFERROR(__xludf.DUMMYFUNCTION("""COMPUTED_VALUE"""),"")</f>
        <v/>
      </c>
      <c r="AD760" t="str">
        <f>IFERROR(__xludf.DUMMYFUNCTION("""COMPUTED_VALUE"""),"")</f>
        <v/>
      </c>
      <c r="AE760" t="str">
        <f>IFERROR(__xludf.DUMMYFUNCTION("""COMPUTED_VALUE"""),"")</f>
        <v/>
      </c>
      <c r="AF760" t="str">
        <f>IFERROR(__xludf.DUMMYFUNCTION("""COMPUTED_VALUE"""),"")</f>
        <v/>
      </c>
      <c r="AG760" t="str">
        <f>IFERROR(__xludf.DUMMYFUNCTION("""COMPUTED_VALUE"""),"")</f>
        <v/>
      </c>
    </row>
    <row r="761">
      <c r="A761" t="str">
        <f>IFERROR(__xludf.DUMMYFUNCTION("""COMPUTED_VALUE"""),"")</f>
        <v/>
      </c>
      <c r="B761" t="str">
        <f>IFERROR(__xludf.DUMMYFUNCTION("""COMPUTED_VALUE"""),"")</f>
        <v/>
      </c>
      <c r="C761" t="str">
        <f>IFERROR(__xludf.DUMMYFUNCTION("""COMPUTED_VALUE"""),"")</f>
        <v/>
      </c>
      <c r="D761" t="str">
        <f>IFERROR(__xludf.DUMMYFUNCTION("""COMPUTED_VALUE"""),"")</f>
        <v/>
      </c>
      <c r="E761" t="str">
        <f>IFERROR(__xludf.DUMMYFUNCTION("""COMPUTED_VALUE"""),"")</f>
        <v/>
      </c>
      <c r="F761" t="str">
        <f>IFERROR(__xludf.DUMMYFUNCTION("""COMPUTED_VALUE"""),"")</f>
        <v/>
      </c>
      <c r="G761" t="str">
        <f>IFERROR(__xludf.DUMMYFUNCTION("""COMPUTED_VALUE"""),"")</f>
        <v/>
      </c>
      <c r="H761" t="str">
        <f>IFERROR(__xludf.DUMMYFUNCTION("""COMPUTED_VALUE"""),"")</f>
        <v/>
      </c>
      <c r="I761" t="str">
        <f>IFERROR(__xludf.DUMMYFUNCTION("""COMPUTED_VALUE"""),"")</f>
        <v/>
      </c>
      <c r="J761" t="str">
        <f>IFERROR(__xludf.DUMMYFUNCTION("""COMPUTED_VALUE"""),"")</f>
        <v/>
      </c>
      <c r="K761" t="str">
        <f>IFERROR(__xludf.DUMMYFUNCTION("""COMPUTED_VALUE"""),"")</f>
        <v/>
      </c>
      <c r="L761" s="61" t="str">
        <f>IFERROR(__xludf.DUMMYFUNCTION("""COMPUTED_VALUE"""),"")</f>
        <v/>
      </c>
      <c r="M761" s="61" t="str">
        <f>IFERROR(__xludf.DUMMYFUNCTION("""COMPUTED_VALUE"""),"")</f>
        <v/>
      </c>
      <c r="N761" t="str">
        <f>IFERROR(__xludf.DUMMYFUNCTION("""COMPUTED_VALUE"""),"")</f>
        <v/>
      </c>
      <c r="O761" t="str">
        <f>IFERROR(__xludf.DUMMYFUNCTION("""COMPUTED_VALUE"""),"")</f>
        <v/>
      </c>
      <c r="P761" t="str">
        <f>IFERROR(__xludf.DUMMYFUNCTION("""COMPUTED_VALUE"""),"")</f>
        <v/>
      </c>
      <c r="Q761" t="str">
        <f>IFERROR(__xludf.DUMMYFUNCTION("""COMPUTED_VALUE"""),"")</f>
        <v/>
      </c>
      <c r="R761" t="str">
        <f>IFERROR(__xludf.DUMMYFUNCTION("""COMPUTED_VALUE"""),"")</f>
        <v/>
      </c>
      <c r="S761" t="str">
        <f>IFERROR(__xludf.DUMMYFUNCTION("""COMPUTED_VALUE"""),"")</f>
        <v/>
      </c>
      <c r="T761" t="str">
        <f>IFERROR(__xludf.DUMMYFUNCTION("""COMPUTED_VALUE"""),"")</f>
        <v/>
      </c>
      <c r="U761" t="str">
        <f>IFERROR(__xludf.DUMMYFUNCTION("""COMPUTED_VALUE"""),"")</f>
        <v/>
      </c>
      <c r="V761" t="str">
        <f>IFERROR(__xludf.DUMMYFUNCTION("""COMPUTED_VALUE"""),"")</f>
        <v/>
      </c>
      <c r="W761" t="str">
        <f>IFERROR(__xludf.DUMMYFUNCTION("""COMPUTED_VALUE"""),"")</f>
        <v/>
      </c>
      <c r="X761" t="str">
        <f>IFERROR(__xludf.DUMMYFUNCTION("""COMPUTED_VALUE"""),"")</f>
        <v/>
      </c>
      <c r="Y761" t="str">
        <f>IFERROR(__xludf.DUMMYFUNCTION("""COMPUTED_VALUE"""),"")</f>
        <v/>
      </c>
      <c r="Z761" t="str">
        <f>IFERROR(__xludf.DUMMYFUNCTION("""COMPUTED_VALUE"""),"")</f>
        <v/>
      </c>
      <c r="AA761" t="str">
        <f>IFERROR(__xludf.DUMMYFUNCTION("""COMPUTED_VALUE"""),"")</f>
        <v/>
      </c>
      <c r="AB761" t="str">
        <f>IFERROR(__xludf.DUMMYFUNCTION("""COMPUTED_VALUE"""),"")</f>
        <v/>
      </c>
      <c r="AC761" t="str">
        <f>IFERROR(__xludf.DUMMYFUNCTION("""COMPUTED_VALUE"""),"")</f>
        <v/>
      </c>
      <c r="AD761" t="str">
        <f>IFERROR(__xludf.DUMMYFUNCTION("""COMPUTED_VALUE"""),"")</f>
        <v/>
      </c>
      <c r="AE761" t="str">
        <f>IFERROR(__xludf.DUMMYFUNCTION("""COMPUTED_VALUE"""),"")</f>
        <v/>
      </c>
      <c r="AF761" t="str">
        <f>IFERROR(__xludf.DUMMYFUNCTION("""COMPUTED_VALUE"""),"")</f>
        <v/>
      </c>
      <c r="AG761" t="str">
        <f>IFERROR(__xludf.DUMMYFUNCTION("""COMPUTED_VALUE"""),"")</f>
        <v/>
      </c>
    </row>
    <row r="762">
      <c r="A762" t="str">
        <f>IFERROR(__xludf.DUMMYFUNCTION("""COMPUTED_VALUE"""),"")</f>
        <v/>
      </c>
      <c r="B762" t="str">
        <f>IFERROR(__xludf.DUMMYFUNCTION("""COMPUTED_VALUE"""),"")</f>
        <v/>
      </c>
      <c r="C762" t="str">
        <f>IFERROR(__xludf.DUMMYFUNCTION("""COMPUTED_VALUE"""),"")</f>
        <v/>
      </c>
      <c r="D762" t="str">
        <f>IFERROR(__xludf.DUMMYFUNCTION("""COMPUTED_VALUE"""),"")</f>
        <v/>
      </c>
      <c r="E762" t="str">
        <f>IFERROR(__xludf.DUMMYFUNCTION("""COMPUTED_VALUE"""),"")</f>
        <v/>
      </c>
      <c r="F762" t="str">
        <f>IFERROR(__xludf.DUMMYFUNCTION("""COMPUTED_VALUE"""),"")</f>
        <v/>
      </c>
      <c r="G762" t="str">
        <f>IFERROR(__xludf.DUMMYFUNCTION("""COMPUTED_VALUE"""),"")</f>
        <v/>
      </c>
      <c r="H762" t="str">
        <f>IFERROR(__xludf.DUMMYFUNCTION("""COMPUTED_VALUE"""),"")</f>
        <v/>
      </c>
      <c r="I762" t="str">
        <f>IFERROR(__xludf.DUMMYFUNCTION("""COMPUTED_VALUE"""),"")</f>
        <v/>
      </c>
      <c r="J762" t="str">
        <f>IFERROR(__xludf.DUMMYFUNCTION("""COMPUTED_VALUE"""),"")</f>
        <v/>
      </c>
      <c r="K762" t="str">
        <f>IFERROR(__xludf.DUMMYFUNCTION("""COMPUTED_VALUE"""),"")</f>
        <v/>
      </c>
      <c r="L762" s="61" t="str">
        <f>IFERROR(__xludf.DUMMYFUNCTION("""COMPUTED_VALUE"""),"")</f>
        <v/>
      </c>
      <c r="M762" s="61" t="str">
        <f>IFERROR(__xludf.DUMMYFUNCTION("""COMPUTED_VALUE"""),"")</f>
        <v/>
      </c>
      <c r="N762" t="str">
        <f>IFERROR(__xludf.DUMMYFUNCTION("""COMPUTED_VALUE"""),"")</f>
        <v/>
      </c>
      <c r="O762" t="str">
        <f>IFERROR(__xludf.DUMMYFUNCTION("""COMPUTED_VALUE"""),"")</f>
        <v/>
      </c>
      <c r="P762" t="str">
        <f>IFERROR(__xludf.DUMMYFUNCTION("""COMPUTED_VALUE"""),"")</f>
        <v/>
      </c>
      <c r="Q762" t="str">
        <f>IFERROR(__xludf.DUMMYFUNCTION("""COMPUTED_VALUE"""),"")</f>
        <v/>
      </c>
      <c r="R762" t="str">
        <f>IFERROR(__xludf.DUMMYFUNCTION("""COMPUTED_VALUE"""),"")</f>
        <v/>
      </c>
      <c r="S762" t="str">
        <f>IFERROR(__xludf.DUMMYFUNCTION("""COMPUTED_VALUE"""),"")</f>
        <v/>
      </c>
      <c r="T762" t="str">
        <f>IFERROR(__xludf.DUMMYFUNCTION("""COMPUTED_VALUE"""),"")</f>
        <v/>
      </c>
      <c r="U762" t="str">
        <f>IFERROR(__xludf.DUMMYFUNCTION("""COMPUTED_VALUE"""),"")</f>
        <v/>
      </c>
      <c r="V762" t="str">
        <f>IFERROR(__xludf.DUMMYFUNCTION("""COMPUTED_VALUE"""),"")</f>
        <v/>
      </c>
      <c r="W762" t="str">
        <f>IFERROR(__xludf.DUMMYFUNCTION("""COMPUTED_VALUE"""),"")</f>
        <v/>
      </c>
      <c r="X762" t="str">
        <f>IFERROR(__xludf.DUMMYFUNCTION("""COMPUTED_VALUE"""),"")</f>
        <v/>
      </c>
      <c r="Y762" t="str">
        <f>IFERROR(__xludf.DUMMYFUNCTION("""COMPUTED_VALUE"""),"")</f>
        <v/>
      </c>
      <c r="Z762" t="str">
        <f>IFERROR(__xludf.DUMMYFUNCTION("""COMPUTED_VALUE"""),"")</f>
        <v/>
      </c>
      <c r="AA762" t="str">
        <f>IFERROR(__xludf.DUMMYFUNCTION("""COMPUTED_VALUE"""),"")</f>
        <v/>
      </c>
      <c r="AB762" t="str">
        <f>IFERROR(__xludf.DUMMYFUNCTION("""COMPUTED_VALUE"""),"")</f>
        <v/>
      </c>
      <c r="AC762" t="str">
        <f>IFERROR(__xludf.DUMMYFUNCTION("""COMPUTED_VALUE"""),"")</f>
        <v/>
      </c>
      <c r="AD762" t="str">
        <f>IFERROR(__xludf.DUMMYFUNCTION("""COMPUTED_VALUE"""),"")</f>
        <v/>
      </c>
      <c r="AE762" t="str">
        <f>IFERROR(__xludf.DUMMYFUNCTION("""COMPUTED_VALUE"""),"")</f>
        <v/>
      </c>
      <c r="AF762" t="str">
        <f>IFERROR(__xludf.DUMMYFUNCTION("""COMPUTED_VALUE"""),"")</f>
        <v/>
      </c>
      <c r="AG762" t="str">
        <f>IFERROR(__xludf.DUMMYFUNCTION("""COMPUTED_VALUE"""),"")</f>
        <v/>
      </c>
    </row>
    <row r="763">
      <c r="A763" t="str">
        <f>IFERROR(__xludf.DUMMYFUNCTION("""COMPUTED_VALUE"""),"")</f>
        <v/>
      </c>
      <c r="B763" t="str">
        <f>IFERROR(__xludf.DUMMYFUNCTION("""COMPUTED_VALUE"""),"")</f>
        <v/>
      </c>
      <c r="C763" t="str">
        <f>IFERROR(__xludf.DUMMYFUNCTION("""COMPUTED_VALUE"""),"")</f>
        <v/>
      </c>
      <c r="D763" t="str">
        <f>IFERROR(__xludf.DUMMYFUNCTION("""COMPUTED_VALUE"""),"")</f>
        <v/>
      </c>
      <c r="E763" t="str">
        <f>IFERROR(__xludf.DUMMYFUNCTION("""COMPUTED_VALUE"""),"")</f>
        <v/>
      </c>
      <c r="F763" t="str">
        <f>IFERROR(__xludf.DUMMYFUNCTION("""COMPUTED_VALUE"""),"")</f>
        <v/>
      </c>
      <c r="G763" t="str">
        <f>IFERROR(__xludf.DUMMYFUNCTION("""COMPUTED_VALUE"""),"")</f>
        <v/>
      </c>
      <c r="H763" t="str">
        <f>IFERROR(__xludf.DUMMYFUNCTION("""COMPUTED_VALUE"""),"")</f>
        <v/>
      </c>
      <c r="I763" t="str">
        <f>IFERROR(__xludf.DUMMYFUNCTION("""COMPUTED_VALUE"""),"")</f>
        <v/>
      </c>
      <c r="J763" t="str">
        <f>IFERROR(__xludf.DUMMYFUNCTION("""COMPUTED_VALUE"""),"")</f>
        <v/>
      </c>
      <c r="K763" t="str">
        <f>IFERROR(__xludf.DUMMYFUNCTION("""COMPUTED_VALUE"""),"")</f>
        <v/>
      </c>
      <c r="L763" s="61" t="str">
        <f>IFERROR(__xludf.DUMMYFUNCTION("""COMPUTED_VALUE"""),"")</f>
        <v/>
      </c>
      <c r="M763" s="61" t="str">
        <f>IFERROR(__xludf.DUMMYFUNCTION("""COMPUTED_VALUE"""),"")</f>
        <v/>
      </c>
      <c r="N763" t="str">
        <f>IFERROR(__xludf.DUMMYFUNCTION("""COMPUTED_VALUE"""),"")</f>
        <v/>
      </c>
      <c r="O763" t="str">
        <f>IFERROR(__xludf.DUMMYFUNCTION("""COMPUTED_VALUE"""),"")</f>
        <v/>
      </c>
      <c r="P763" t="str">
        <f>IFERROR(__xludf.DUMMYFUNCTION("""COMPUTED_VALUE"""),"")</f>
        <v/>
      </c>
      <c r="Q763" t="str">
        <f>IFERROR(__xludf.DUMMYFUNCTION("""COMPUTED_VALUE"""),"")</f>
        <v/>
      </c>
      <c r="R763" t="str">
        <f>IFERROR(__xludf.DUMMYFUNCTION("""COMPUTED_VALUE"""),"")</f>
        <v/>
      </c>
      <c r="S763" t="str">
        <f>IFERROR(__xludf.DUMMYFUNCTION("""COMPUTED_VALUE"""),"")</f>
        <v/>
      </c>
      <c r="T763" t="str">
        <f>IFERROR(__xludf.DUMMYFUNCTION("""COMPUTED_VALUE"""),"")</f>
        <v/>
      </c>
      <c r="U763" t="str">
        <f>IFERROR(__xludf.DUMMYFUNCTION("""COMPUTED_VALUE"""),"")</f>
        <v/>
      </c>
      <c r="V763" t="str">
        <f>IFERROR(__xludf.DUMMYFUNCTION("""COMPUTED_VALUE"""),"")</f>
        <v/>
      </c>
      <c r="W763" t="str">
        <f>IFERROR(__xludf.DUMMYFUNCTION("""COMPUTED_VALUE"""),"")</f>
        <v/>
      </c>
      <c r="X763" t="str">
        <f>IFERROR(__xludf.DUMMYFUNCTION("""COMPUTED_VALUE"""),"")</f>
        <v/>
      </c>
      <c r="Y763" t="str">
        <f>IFERROR(__xludf.DUMMYFUNCTION("""COMPUTED_VALUE"""),"")</f>
        <v/>
      </c>
      <c r="Z763" t="str">
        <f>IFERROR(__xludf.DUMMYFUNCTION("""COMPUTED_VALUE"""),"")</f>
        <v/>
      </c>
      <c r="AA763" t="str">
        <f>IFERROR(__xludf.DUMMYFUNCTION("""COMPUTED_VALUE"""),"")</f>
        <v/>
      </c>
      <c r="AB763" t="str">
        <f>IFERROR(__xludf.DUMMYFUNCTION("""COMPUTED_VALUE"""),"")</f>
        <v/>
      </c>
      <c r="AC763" t="str">
        <f>IFERROR(__xludf.DUMMYFUNCTION("""COMPUTED_VALUE"""),"")</f>
        <v/>
      </c>
      <c r="AD763" t="str">
        <f>IFERROR(__xludf.DUMMYFUNCTION("""COMPUTED_VALUE"""),"")</f>
        <v/>
      </c>
      <c r="AE763" t="str">
        <f>IFERROR(__xludf.DUMMYFUNCTION("""COMPUTED_VALUE"""),"")</f>
        <v/>
      </c>
      <c r="AF763" t="str">
        <f>IFERROR(__xludf.DUMMYFUNCTION("""COMPUTED_VALUE"""),"")</f>
        <v/>
      </c>
      <c r="AG763" t="str">
        <f>IFERROR(__xludf.DUMMYFUNCTION("""COMPUTED_VALUE"""),"")</f>
        <v/>
      </c>
    </row>
    <row r="764">
      <c r="A764" t="str">
        <f>IFERROR(__xludf.DUMMYFUNCTION("""COMPUTED_VALUE"""),"")</f>
        <v/>
      </c>
      <c r="B764" t="str">
        <f>IFERROR(__xludf.DUMMYFUNCTION("""COMPUTED_VALUE"""),"")</f>
        <v/>
      </c>
      <c r="C764" t="str">
        <f>IFERROR(__xludf.DUMMYFUNCTION("""COMPUTED_VALUE"""),"")</f>
        <v/>
      </c>
      <c r="D764" t="str">
        <f>IFERROR(__xludf.DUMMYFUNCTION("""COMPUTED_VALUE"""),"")</f>
        <v/>
      </c>
      <c r="E764" t="str">
        <f>IFERROR(__xludf.DUMMYFUNCTION("""COMPUTED_VALUE"""),"")</f>
        <v/>
      </c>
      <c r="F764" t="str">
        <f>IFERROR(__xludf.DUMMYFUNCTION("""COMPUTED_VALUE"""),"")</f>
        <v/>
      </c>
      <c r="G764" t="str">
        <f>IFERROR(__xludf.DUMMYFUNCTION("""COMPUTED_VALUE"""),"")</f>
        <v/>
      </c>
      <c r="H764" t="str">
        <f>IFERROR(__xludf.DUMMYFUNCTION("""COMPUTED_VALUE"""),"")</f>
        <v/>
      </c>
      <c r="I764" t="str">
        <f>IFERROR(__xludf.DUMMYFUNCTION("""COMPUTED_VALUE"""),"")</f>
        <v/>
      </c>
      <c r="J764" t="str">
        <f>IFERROR(__xludf.DUMMYFUNCTION("""COMPUTED_VALUE"""),"")</f>
        <v/>
      </c>
      <c r="K764" t="str">
        <f>IFERROR(__xludf.DUMMYFUNCTION("""COMPUTED_VALUE"""),"")</f>
        <v/>
      </c>
      <c r="L764" s="61" t="str">
        <f>IFERROR(__xludf.DUMMYFUNCTION("""COMPUTED_VALUE"""),"")</f>
        <v/>
      </c>
      <c r="M764" s="61" t="str">
        <f>IFERROR(__xludf.DUMMYFUNCTION("""COMPUTED_VALUE"""),"")</f>
        <v/>
      </c>
      <c r="N764" t="str">
        <f>IFERROR(__xludf.DUMMYFUNCTION("""COMPUTED_VALUE"""),"")</f>
        <v/>
      </c>
      <c r="O764" t="str">
        <f>IFERROR(__xludf.DUMMYFUNCTION("""COMPUTED_VALUE"""),"")</f>
        <v/>
      </c>
      <c r="P764" t="str">
        <f>IFERROR(__xludf.DUMMYFUNCTION("""COMPUTED_VALUE"""),"")</f>
        <v/>
      </c>
      <c r="Q764" t="str">
        <f>IFERROR(__xludf.DUMMYFUNCTION("""COMPUTED_VALUE"""),"")</f>
        <v/>
      </c>
      <c r="R764" t="str">
        <f>IFERROR(__xludf.DUMMYFUNCTION("""COMPUTED_VALUE"""),"")</f>
        <v/>
      </c>
      <c r="S764" t="str">
        <f>IFERROR(__xludf.DUMMYFUNCTION("""COMPUTED_VALUE"""),"")</f>
        <v/>
      </c>
      <c r="T764" t="str">
        <f>IFERROR(__xludf.DUMMYFUNCTION("""COMPUTED_VALUE"""),"")</f>
        <v/>
      </c>
      <c r="U764" t="str">
        <f>IFERROR(__xludf.DUMMYFUNCTION("""COMPUTED_VALUE"""),"")</f>
        <v/>
      </c>
      <c r="V764" t="str">
        <f>IFERROR(__xludf.DUMMYFUNCTION("""COMPUTED_VALUE"""),"")</f>
        <v/>
      </c>
      <c r="W764" t="str">
        <f>IFERROR(__xludf.DUMMYFUNCTION("""COMPUTED_VALUE"""),"")</f>
        <v/>
      </c>
      <c r="X764" t="str">
        <f>IFERROR(__xludf.DUMMYFUNCTION("""COMPUTED_VALUE"""),"")</f>
        <v/>
      </c>
      <c r="Y764" t="str">
        <f>IFERROR(__xludf.DUMMYFUNCTION("""COMPUTED_VALUE"""),"")</f>
        <v/>
      </c>
      <c r="Z764" t="str">
        <f>IFERROR(__xludf.DUMMYFUNCTION("""COMPUTED_VALUE"""),"")</f>
        <v/>
      </c>
      <c r="AA764" t="str">
        <f>IFERROR(__xludf.DUMMYFUNCTION("""COMPUTED_VALUE"""),"")</f>
        <v/>
      </c>
      <c r="AB764" t="str">
        <f>IFERROR(__xludf.DUMMYFUNCTION("""COMPUTED_VALUE"""),"")</f>
        <v/>
      </c>
      <c r="AC764" t="str">
        <f>IFERROR(__xludf.DUMMYFUNCTION("""COMPUTED_VALUE"""),"")</f>
        <v/>
      </c>
      <c r="AD764" t="str">
        <f>IFERROR(__xludf.DUMMYFUNCTION("""COMPUTED_VALUE"""),"")</f>
        <v/>
      </c>
      <c r="AE764" t="str">
        <f>IFERROR(__xludf.DUMMYFUNCTION("""COMPUTED_VALUE"""),"")</f>
        <v/>
      </c>
      <c r="AF764" t="str">
        <f>IFERROR(__xludf.DUMMYFUNCTION("""COMPUTED_VALUE"""),"")</f>
        <v/>
      </c>
      <c r="AG764" t="str">
        <f>IFERROR(__xludf.DUMMYFUNCTION("""COMPUTED_VALUE"""),"")</f>
        <v/>
      </c>
    </row>
    <row r="765">
      <c r="A765" t="str">
        <f>IFERROR(__xludf.DUMMYFUNCTION("""COMPUTED_VALUE"""),"")</f>
        <v/>
      </c>
      <c r="B765" t="str">
        <f>IFERROR(__xludf.DUMMYFUNCTION("""COMPUTED_VALUE"""),"")</f>
        <v/>
      </c>
      <c r="C765" t="str">
        <f>IFERROR(__xludf.DUMMYFUNCTION("""COMPUTED_VALUE"""),"")</f>
        <v/>
      </c>
      <c r="D765" t="str">
        <f>IFERROR(__xludf.DUMMYFUNCTION("""COMPUTED_VALUE"""),"")</f>
        <v/>
      </c>
      <c r="E765" t="str">
        <f>IFERROR(__xludf.DUMMYFUNCTION("""COMPUTED_VALUE"""),"")</f>
        <v/>
      </c>
      <c r="F765" t="str">
        <f>IFERROR(__xludf.DUMMYFUNCTION("""COMPUTED_VALUE"""),"")</f>
        <v/>
      </c>
      <c r="G765" t="str">
        <f>IFERROR(__xludf.DUMMYFUNCTION("""COMPUTED_VALUE"""),"")</f>
        <v/>
      </c>
      <c r="H765" t="str">
        <f>IFERROR(__xludf.DUMMYFUNCTION("""COMPUTED_VALUE"""),"")</f>
        <v/>
      </c>
      <c r="I765" t="str">
        <f>IFERROR(__xludf.DUMMYFUNCTION("""COMPUTED_VALUE"""),"")</f>
        <v/>
      </c>
      <c r="J765" t="str">
        <f>IFERROR(__xludf.DUMMYFUNCTION("""COMPUTED_VALUE"""),"")</f>
        <v/>
      </c>
      <c r="K765" t="str">
        <f>IFERROR(__xludf.DUMMYFUNCTION("""COMPUTED_VALUE"""),"")</f>
        <v/>
      </c>
      <c r="L765" s="61" t="str">
        <f>IFERROR(__xludf.DUMMYFUNCTION("""COMPUTED_VALUE"""),"")</f>
        <v/>
      </c>
      <c r="M765" s="61" t="str">
        <f>IFERROR(__xludf.DUMMYFUNCTION("""COMPUTED_VALUE"""),"")</f>
        <v/>
      </c>
      <c r="N765" t="str">
        <f>IFERROR(__xludf.DUMMYFUNCTION("""COMPUTED_VALUE"""),"")</f>
        <v/>
      </c>
      <c r="O765" t="str">
        <f>IFERROR(__xludf.DUMMYFUNCTION("""COMPUTED_VALUE"""),"")</f>
        <v/>
      </c>
      <c r="P765" t="str">
        <f>IFERROR(__xludf.DUMMYFUNCTION("""COMPUTED_VALUE"""),"")</f>
        <v/>
      </c>
      <c r="Q765" t="str">
        <f>IFERROR(__xludf.DUMMYFUNCTION("""COMPUTED_VALUE"""),"")</f>
        <v/>
      </c>
      <c r="R765" t="str">
        <f>IFERROR(__xludf.DUMMYFUNCTION("""COMPUTED_VALUE"""),"")</f>
        <v/>
      </c>
      <c r="S765" t="str">
        <f>IFERROR(__xludf.DUMMYFUNCTION("""COMPUTED_VALUE"""),"")</f>
        <v/>
      </c>
      <c r="T765" t="str">
        <f>IFERROR(__xludf.DUMMYFUNCTION("""COMPUTED_VALUE"""),"")</f>
        <v/>
      </c>
      <c r="U765" t="str">
        <f>IFERROR(__xludf.DUMMYFUNCTION("""COMPUTED_VALUE"""),"")</f>
        <v/>
      </c>
      <c r="V765" t="str">
        <f>IFERROR(__xludf.DUMMYFUNCTION("""COMPUTED_VALUE"""),"")</f>
        <v/>
      </c>
      <c r="W765" t="str">
        <f>IFERROR(__xludf.DUMMYFUNCTION("""COMPUTED_VALUE"""),"")</f>
        <v/>
      </c>
      <c r="X765" t="str">
        <f>IFERROR(__xludf.DUMMYFUNCTION("""COMPUTED_VALUE"""),"")</f>
        <v/>
      </c>
      <c r="Y765" t="str">
        <f>IFERROR(__xludf.DUMMYFUNCTION("""COMPUTED_VALUE"""),"")</f>
        <v/>
      </c>
      <c r="Z765" t="str">
        <f>IFERROR(__xludf.DUMMYFUNCTION("""COMPUTED_VALUE"""),"")</f>
        <v/>
      </c>
      <c r="AA765" t="str">
        <f>IFERROR(__xludf.DUMMYFUNCTION("""COMPUTED_VALUE"""),"")</f>
        <v/>
      </c>
      <c r="AB765" t="str">
        <f>IFERROR(__xludf.DUMMYFUNCTION("""COMPUTED_VALUE"""),"")</f>
        <v/>
      </c>
      <c r="AC765" t="str">
        <f>IFERROR(__xludf.DUMMYFUNCTION("""COMPUTED_VALUE"""),"")</f>
        <v/>
      </c>
      <c r="AD765" t="str">
        <f>IFERROR(__xludf.DUMMYFUNCTION("""COMPUTED_VALUE"""),"")</f>
        <v/>
      </c>
      <c r="AE765" t="str">
        <f>IFERROR(__xludf.DUMMYFUNCTION("""COMPUTED_VALUE"""),"")</f>
        <v/>
      </c>
      <c r="AF765" t="str">
        <f>IFERROR(__xludf.DUMMYFUNCTION("""COMPUTED_VALUE"""),"")</f>
        <v/>
      </c>
      <c r="AG765" t="str">
        <f>IFERROR(__xludf.DUMMYFUNCTION("""COMPUTED_VALUE"""),"")</f>
        <v/>
      </c>
    </row>
    <row r="766">
      <c r="A766" t="str">
        <f>IFERROR(__xludf.DUMMYFUNCTION("""COMPUTED_VALUE"""),"")</f>
        <v/>
      </c>
      <c r="B766" t="str">
        <f>IFERROR(__xludf.DUMMYFUNCTION("""COMPUTED_VALUE"""),"")</f>
        <v/>
      </c>
      <c r="C766" t="str">
        <f>IFERROR(__xludf.DUMMYFUNCTION("""COMPUTED_VALUE"""),"")</f>
        <v/>
      </c>
      <c r="D766" t="str">
        <f>IFERROR(__xludf.DUMMYFUNCTION("""COMPUTED_VALUE"""),"")</f>
        <v/>
      </c>
      <c r="E766" t="str">
        <f>IFERROR(__xludf.DUMMYFUNCTION("""COMPUTED_VALUE"""),"")</f>
        <v/>
      </c>
      <c r="F766" t="str">
        <f>IFERROR(__xludf.DUMMYFUNCTION("""COMPUTED_VALUE"""),"")</f>
        <v/>
      </c>
      <c r="G766" t="str">
        <f>IFERROR(__xludf.DUMMYFUNCTION("""COMPUTED_VALUE"""),"")</f>
        <v/>
      </c>
      <c r="H766" t="str">
        <f>IFERROR(__xludf.DUMMYFUNCTION("""COMPUTED_VALUE"""),"")</f>
        <v/>
      </c>
      <c r="I766" t="str">
        <f>IFERROR(__xludf.DUMMYFUNCTION("""COMPUTED_VALUE"""),"")</f>
        <v/>
      </c>
      <c r="J766" t="str">
        <f>IFERROR(__xludf.DUMMYFUNCTION("""COMPUTED_VALUE"""),"")</f>
        <v/>
      </c>
      <c r="K766" t="str">
        <f>IFERROR(__xludf.DUMMYFUNCTION("""COMPUTED_VALUE"""),"")</f>
        <v/>
      </c>
      <c r="L766" s="61" t="str">
        <f>IFERROR(__xludf.DUMMYFUNCTION("""COMPUTED_VALUE"""),"")</f>
        <v/>
      </c>
      <c r="M766" s="61" t="str">
        <f>IFERROR(__xludf.DUMMYFUNCTION("""COMPUTED_VALUE"""),"")</f>
        <v/>
      </c>
      <c r="N766" t="str">
        <f>IFERROR(__xludf.DUMMYFUNCTION("""COMPUTED_VALUE"""),"")</f>
        <v/>
      </c>
      <c r="O766" t="str">
        <f>IFERROR(__xludf.DUMMYFUNCTION("""COMPUTED_VALUE"""),"")</f>
        <v/>
      </c>
      <c r="P766" t="str">
        <f>IFERROR(__xludf.DUMMYFUNCTION("""COMPUTED_VALUE"""),"")</f>
        <v/>
      </c>
      <c r="Q766" t="str">
        <f>IFERROR(__xludf.DUMMYFUNCTION("""COMPUTED_VALUE"""),"")</f>
        <v/>
      </c>
      <c r="R766" t="str">
        <f>IFERROR(__xludf.DUMMYFUNCTION("""COMPUTED_VALUE"""),"")</f>
        <v/>
      </c>
      <c r="S766" t="str">
        <f>IFERROR(__xludf.DUMMYFUNCTION("""COMPUTED_VALUE"""),"")</f>
        <v/>
      </c>
      <c r="T766" t="str">
        <f>IFERROR(__xludf.DUMMYFUNCTION("""COMPUTED_VALUE"""),"")</f>
        <v/>
      </c>
      <c r="U766" t="str">
        <f>IFERROR(__xludf.DUMMYFUNCTION("""COMPUTED_VALUE"""),"")</f>
        <v/>
      </c>
      <c r="V766" t="str">
        <f>IFERROR(__xludf.DUMMYFUNCTION("""COMPUTED_VALUE"""),"")</f>
        <v/>
      </c>
      <c r="W766" t="str">
        <f>IFERROR(__xludf.DUMMYFUNCTION("""COMPUTED_VALUE"""),"")</f>
        <v/>
      </c>
      <c r="X766" t="str">
        <f>IFERROR(__xludf.DUMMYFUNCTION("""COMPUTED_VALUE"""),"")</f>
        <v/>
      </c>
      <c r="Y766" t="str">
        <f>IFERROR(__xludf.DUMMYFUNCTION("""COMPUTED_VALUE"""),"")</f>
        <v/>
      </c>
      <c r="Z766" t="str">
        <f>IFERROR(__xludf.DUMMYFUNCTION("""COMPUTED_VALUE"""),"")</f>
        <v/>
      </c>
      <c r="AA766" t="str">
        <f>IFERROR(__xludf.DUMMYFUNCTION("""COMPUTED_VALUE"""),"")</f>
        <v/>
      </c>
      <c r="AB766" t="str">
        <f>IFERROR(__xludf.DUMMYFUNCTION("""COMPUTED_VALUE"""),"")</f>
        <v/>
      </c>
      <c r="AC766" t="str">
        <f>IFERROR(__xludf.DUMMYFUNCTION("""COMPUTED_VALUE"""),"")</f>
        <v/>
      </c>
      <c r="AD766" t="str">
        <f>IFERROR(__xludf.DUMMYFUNCTION("""COMPUTED_VALUE"""),"")</f>
        <v/>
      </c>
      <c r="AE766" t="str">
        <f>IFERROR(__xludf.DUMMYFUNCTION("""COMPUTED_VALUE"""),"")</f>
        <v/>
      </c>
      <c r="AF766" t="str">
        <f>IFERROR(__xludf.DUMMYFUNCTION("""COMPUTED_VALUE"""),"")</f>
        <v/>
      </c>
      <c r="AG766" t="str">
        <f>IFERROR(__xludf.DUMMYFUNCTION("""COMPUTED_VALUE"""),"")</f>
        <v/>
      </c>
    </row>
    <row r="767">
      <c r="A767" t="str">
        <f>IFERROR(__xludf.DUMMYFUNCTION("""COMPUTED_VALUE"""),"")</f>
        <v/>
      </c>
      <c r="B767" t="str">
        <f>IFERROR(__xludf.DUMMYFUNCTION("""COMPUTED_VALUE"""),"")</f>
        <v/>
      </c>
      <c r="C767" t="str">
        <f>IFERROR(__xludf.DUMMYFUNCTION("""COMPUTED_VALUE"""),"")</f>
        <v/>
      </c>
      <c r="D767" t="str">
        <f>IFERROR(__xludf.DUMMYFUNCTION("""COMPUTED_VALUE"""),"")</f>
        <v/>
      </c>
      <c r="E767" t="str">
        <f>IFERROR(__xludf.DUMMYFUNCTION("""COMPUTED_VALUE"""),"")</f>
        <v/>
      </c>
      <c r="F767" t="str">
        <f>IFERROR(__xludf.DUMMYFUNCTION("""COMPUTED_VALUE"""),"")</f>
        <v/>
      </c>
      <c r="G767" t="str">
        <f>IFERROR(__xludf.DUMMYFUNCTION("""COMPUTED_VALUE"""),"")</f>
        <v/>
      </c>
      <c r="H767" t="str">
        <f>IFERROR(__xludf.DUMMYFUNCTION("""COMPUTED_VALUE"""),"")</f>
        <v/>
      </c>
      <c r="I767" t="str">
        <f>IFERROR(__xludf.DUMMYFUNCTION("""COMPUTED_VALUE"""),"")</f>
        <v/>
      </c>
      <c r="J767" t="str">
        <f>IFERROR(__xludf.DUMMYFUNCTION("""COMPUTED_VALUE"""),"")</f>
        <v/>
      </c>
      <c r="K767" t="str">
        <f>IFERROR(__xludf.DUMMYFUNCTION("""COMPUTED_VALUE"""),"")</f>
        <v/>
      </c>
      <c r="L767" s="61" t="str">
        <f>IFERROR(__xludf.DUMMYFUNCTION("""COMPUTED_VALUE"""),"")</f>
        <v/>
      </c>
      <c r="M767" s="61" t="str">
        <f>IFERROR(__xludf.DUMMYFUNCTION("""COMPUTED_VALUE"""),"")</f>
        <v/>
      </c>
      <c r="N767" t="str">
        <f>IFERROR(__xludf.DUMMYFUNCTION("""COMPUTED_VALUE"""),"")</f>
        <v/>
      </c>
      <c r="O767" t="str">
        <f>IFERROR(__xludf.DUMMYFUNCTION("""COMPUTED_VALUE"""),"")</f>
        <v/>
      </c>
      <c r="P767" t="str">
        <f>IFERROR(__xludf.DUMMYFUNCTION("""COMPUTED_VALUE"""),"")</f>
        <v/>
      </c>
      <c r="Q767" t="str">
        <f>IFERROR(__xludf.DUMMYFUNCTION("""COMPUTED_VALUE"""),"")</f>
        <v/>
      </c>
      <c r="R767" t="str">
        <f>IFERROR(__xludf.DUMMYFUNCTION("""COMPUTED_VALUE"""),"")</f>
        <v/>
      </c>
      <c r="S767" t="str">
        <f>IFERROR(__xludf.DUMMYFUNCTION("""COMPUTED_VALUE"""),"")</f>
        <v/>
      </c>
      <c r="T767" t="str">
        <f>IFERROR(__xludf.DUMMYFUNCTION("""COMPUTED_VALUE"""),"")</f>
        <v/>
      </c>
      <c r="U767" t="str">
        <f>IFERROR(__xludf.DUMMYFUNCTION("""COMPUTED_VALUE"""),"")</f>
        <v/>
      </c>
      <c r="V767" t="str">
        <f>IFERROR(__xludf.DUMMYFUNCTION("""COMPUTED_VALUE"""),"")</f>
        <v/>
      </c>
      <c r="W767" t="str">
        <f>IFERROR(__xludf.DUMMYFUNCTION("""COMPUTED_VALUE"""),"")</f>
        <v/>
      </c>
      <c r="X767" t="str">
        <f>IFERROR(__xludf.DUMMYFUNCTION("""COMPUTED_VALUE"""),"")</f>
        <v/>
      </c>
      <c r="Y767" t="str">
        <f>IFERROR(__xludf.DUMMYFUNCTION("""COMPUTED_VALUE"""),"")</f>
        <v/>
      </c>
      <c r="Z767" t="str">
        <f>IFERROR(__xludf.DUMMYFUNCTION("""COMPUTED_VALUE"""),"")</f>
        <v/>
      </c>
      <c r="AA767" t="str">
        <f>IFERROR(__xludf.DUMMYFUNCTION("""COMPUTED_VALUE"""),"")</f>
        <v/>
      </c>
      <c r="AB767" t="str">
        <f>IFERROR(__xludf.DUMMYFUNCTION("""COMPUTED_VALUE"""),"")</f>
        <v/>
      </c>
      <c r="AC767" t="str">
        <f>IFERROR(__xludf.DUMMYFUNCTION("""COMPUTED_VALUE"""),"")</f>
        <v/>
      </c>
      <c r="AD767" t="str">
        <f>IFERROR(__xludf.DUMMYFUNCTION("""COMPUTED_VALUE"""),"")</f>
        <v/>
      </c>
      <c r="AE767" t="str">
        <f>IFERROR(__xludf.DUMMYFUNCTION("""COMPUTED_VALUE"""),"")</f>
        <v/>
      </c>
      <c r="AF767" t="str">
        <f>IFERROR(__xludf.DUMMYFUNCTION("""COMPUTED_VALUE"""),"")</f>
        <v/>
      </c>
      <c r="AG767" t="str">
        <f>IFERROR(__xludf.DUMMYFUNCTION("""COMPUTED_VALUE"""),"")</f>
        <v/>
      </c>
    </row>
    <row r="768">
      <c r="A768" t="str">
        <f>IFERROR(__xludf.DUMMYFUNCTION("""COMPUTED_VALUE"""),"")</f>
        <v/>
      </c>
      <c r="B768" t="str">
        <f>IFERROR(__xludf.DUMMYFUNCTION("""COMPUTED_VALUE"""),"")</f>
        <v/>
      </c>
      <c r="C768" t="str">
        <f>IFERROR(__xludf.DUMMYFUNCTION("""COMPUTED_VALUE"""),"")</f>
        <v/>
      </c>
      <c r="D768" t="str">
        <f>IFERROR(__xludf.DUMMYFUNCTION("""COMPUTED_VALUE"""),"")</f>
        <v/>
      </c>
      <c r="E768" t="str">
        <f>IFERROR(__xludf.DUMMYFUNCTION("""COMPUTED_VALUE"""),"")</f>
        <v/>
      </c>
      <c r="F768" t="str">
        <f>IFERROR(__xludf.DUMMYFUNCTION("""COMPUTED_VALUE"""),"")</f>
        <v/>
      </c>
      <c r="G768" t="str">
        <f>IFERROR(__xludf.DUMMYFUNCTION("""COMPUTED_VALUE"""),"")</f>
        <v/>
      </c>
      <c r="H768" t="str">
        <f>IFERROR(__xludf.DUMMYFUNCTION("""COMPUTED_VALUE"""),"")</f>
        <v/>
      </c>
      <c r="I768" t="str">
        <f>IFERROR(__xludf.DUMMYFUNCTION("""COMPUTED_VALUE"""),"")</f>
        <v/>
      </c>
      <c r="J768" t="str">
        <f>IFERROR(__xludf.DUMMYFUNCTION("""COMPUTED_VALUE"""),"")</f>
        <v/>
      </c>
      <c r="K768" t="str">
        <f>IFERROR(__xludf.DUMMYFUNCTION("""COMPUTED_VALUE"""),"")</f>
        <v/>
      </c>
      <c r="L768" s="61" t="str">
        <f>IFERROR(__xludf.DUMMYFUNCTION("""COMPUTED_VALUE"""),"")</f>
        <v/>
      </c>
      <c r="M768" s="61" t="str">
        <f>IFERROR(__xludf.DUMMYFUNCTION("""COMPUTED_VALUE"""),"")</f>
        <v/>
      </c>
      <c r="N768" t="str">
        <f>IFERROR(__xludf.DUMMYFUNCTION("""COMPUTED_VALUE"""),"")</f>
        <v/>
      </c>
      <c r="O768" t="str">
        <f>IFERROR(__xludf.DUMMYFUNCTION("""COMPUTED_VALUE"""),"")</f>
        <v/>
      </c>
      <c r="P768" t="str">
        <f>IFERROR(__xludf.DUMMYFUNCTION("""COMPUTED_VALUE"""),"")</f>
        <v/>
      </c>
      <c r="Q768" t="str">
        <f>IFERROR(__xludf.DUMMYFUNCTION("""COMPUTED_VALUE"""),"")</f>
        <v/>
      </c>
      <c r="R768" t="str">
        <f>IFERROR(__xludf.DUMMYFUNCTION("""COMPUTED_VALUE"""),"")</f>
        <v/>
      </c>
      <c r="S768" t="str">
        <f>IFERROR(__xludf.DUMMYFUNCTION("""COMPUTED_VALUE"""),"")</f>
        <v/>
      </c>
      <c r="T768" t="str">
        <f>IFERROR(__xludf.DUMMYFUNCTION("""COMPUTED_VALUE"""),"")</f>
        <v/>
      </c>
      <c r="U768" t="str">
        <f>IFERROR(__xludf.DUMMYFUNCTION("""COMPUTED_VALUE"""),"")</f>
        <v/>
      </c>
      <c r="V768" t="str">
        <f>IFERROR(__xludf.DUMMYFUNCTION("""COMPUTED_VALUE"""),"")</f>
        <v/>
      </c>
      <c r="W768" t="str">
        <f>IFERROR(__xludf.DUMMYFUNCTION("""COMPUTED_VALUE"""),"")</f>
        <v/>
      </c>
      <c r="X768" t="str">
        <f>IFERROR(__xludf.DUMMYFUNCTION("""COMPUTED_VALUE"""),"")</f>
        <v/>
      </c>
      <c r="Y768" t="str">
        <f>IFERROR(__xludf.DUMMYFUNCTION("""COMPUTED_VALUE"""),"")</f>
        <v/>
      </c>
      <c r="Z768" t="str">
        <f>IFERROR(__xludf.DUMMYFUNCTION("""COMPUTED_VALUE"""),"")</f>
        <v/>
      </c>
      <c r="AA768" t="str">
        <f>IFERROR(__xludf.DUMMYFUNCTION("""COMPUTED_VALUE"""),"")</f>
        <v/>
      </c>
      <c r="AB768" t="str">
        <f>IFERROR(__xludf.DUMMYFUNCTION("""COMPUTED_VALUE"""),"")</f>
        <v/>
      </c>
      <c r="AC768" t="str">
        <f>IFERROR(__xludf.DUMMYFUNCTION("""COMPUTED_VALUE"""),"")</f>
        <v/>
      </c>
      <c r="AD768" t="str">
        <f>IFERROR(__xludf.DUMMYFUNCTION("""COMPUTED_VALUE"""),"")</f>
        <v/>
      </c>
      <c r="AE768" t="str">
        <f>IFERROR(__xludf.DUMMYFUNCTION("""COMPUTED_VALUE"""),"")</f>
        <v/>
      </c>
      <c r="AF768" t="str">
        <f>IFERROR(__xludf.DUMMYFUNCTION("""COMPUTED_VALUE"""),"")</f>
        <v/>
      </c>
      <c r="AG768" t="str">
        <f>IFERROR(__xludf.DUMMYFUNCTION("""COMPUTED_VALUE"""),"")</f>
        <v/>
      </c>
    </row>
    <row r="769">
      <c r="A769" t="str">
        <f>IFERROR(__xludf.DUMMYFUNCTION("""COMPUTED_VALUE"""),"")</f>
        <v/>
      </c>
      <c r="B769" t="str">
        <f>IFERROR(__xludf.DUMMYFUNCTION("""COMPUTED_VALUE"""),"")</f>
        <v/>
      </c>
      <c r="C769" t="str">
        <f>IFERROR(__xludf.DUMMYFUNCTION("""COMPUTED_VALUE"""),"")</f>
        <v/>
      </c>
      <c r="D769" t="str">
        <f>IFERROR(__xludf.DUMMYFUNCTION("""COMPUTED_VALUE"""),"")</f>
        <v/>
      </c>
      <c r="E769" t="str">
        <f>IFERROR(__xludf.DUMMYFUNCTION("""COMPUTED_VALUE"""),"")</f>
        <v/>
      </c>
      <c r="F769" t="str">
        <f>IFERROR(__xludf.DUMMYFUNCTION("""COMPUTED_VALUE"""),"")</f>
        <v/>
      </c>
      <c r="G769" t="str">
        <f>IFERROR(__xludf.DUMMYFUNCTION("""COMPUTED_VALUE"""),"")</f>
        <v/>
      </c>
      <c r="H769" t="str">
        <f>IFERROR(__xludf.DUMMYFUNCTION("""COMPUTED_VALUE"""),"")</f>
        <v/>
      </c>
      <c r="I769" t="str">
        <f>IFERROR(__xludf.DUMMYFUNCTION("""COMPUTED_VALUE"""),"")</f>
        <v/>
      </c>
      <c r="J769" t="str">
        <f>IFERROR(__xludf.DUMMYFUNCTION("""COMPUTED_VALUE"""),"")</f>
        <v/>
      </c>
      <c r="K769" t="str">
        <f>IFERROR(__xludf.DUMMYFUNCTION("""COMPUTED_VALUE"""),"")</f>
        <v/>
      </c>
      <c r="L769" s="61" t="str">
        <f>IFERROR(__xludf.DUMMYFUNCTION("""COMPUTED_VALUE"""),"")</f>
        <v/>
      </c>
      <c r="M769" s="61" t="str">
        <f>IFERROR(__xludf.DUMMYFUNCTION("""COMPUTED_VALUE"""),"")</f>
        <v/>
      </c>
      <c r="N769" t="str">
        <f>IFERROR(__xludf.DUMMYFUNCTION("""COMPUTED_VALUE"""),"")</f>
        <v/>
      </c>
      <c r="O769" t="str">
        <f>IFERROR(__xludf.DUMMYFUNCTION("""COMPUTED_VALUE"""),"")</f>
        <v/>
      </c>
      <c r="P769" t="str">
        <f>IFERROR(__xludf.DUMMYFUNCTION("""COMPUTED_VALUE"""),"")</f>
        <v/>
      </c>
      <c r="Q769" t="str">
        <f>IFERROR(__xludf.DUMMYFUNCTION("""COMPUTED_VALUE"""),"")</f>
        <v/>
      </c>
      <c r="R769" t="str">
        <f>IFERROR(__xludf.DUMMYFUNCTION("""COMPUTED_VALUE"""),"")</f>
        <v/>
      </c>
      <c r="S769" t="str">
        <f>IFERROR(__xludf.DUMMYFUNCTION("""COMPUTED_VALUE"""),"")</f>
        <v/>
      </c>
      <c r="T769" t="str">
        <f>IFERROR(__xludf.DUMMYFUNCTION("""COMPUTED_VALUE"""),"")</f>
        <v/>
      </c>
      <c r="U769" t="str">
        <f>IFERROR(__xludf.DUMMYFUNCTION("""COMPUTED_VALUE"""),"")</f>
        <v/>
      </c>
      <c r="V769" t="str">
        <f>IFERROR(__xludf.DUMMYFUNCTION("""COMPUTED_VALUE"""),"")</f>
        <v/>
      </c>
      <c r="W769" t="str">
        <f>IFERROR(__xludf.DUMMYFUNCTION("""COMPUTED_VALUE"""),"")</f>
        <v/>
      </c>
      <c r="X769" t="str">
        <f>IFERROR(__xludf.DUMMYFUNCTION("""COMPUTED_VALUE"""),"")</f>
        <v/>
      </c>
      <c r="Y769" t="str">
        <f>IFERROR(__xludf.DUMMYFUNCTION("""COMPUTED_VALUE"""),"")</f>
        <v/>
      </c>
      <c r="Z769" t="str">
        <f>IFERROR(__xludf.DUMMYFUNCTION("""COMPUTED_VALUE"""),"")</f>
        <v/>
      </c>
      <c r="AA769" t="str">
        <f>IFERROR(__xludf.DUMMYFUNCTION("""COMPUTED_VALUE"""),"")</f>
        <v/>
      </c>
      <c r="AB769" t="str">
        <f>IFERROR(__xludf.DUMMYFUNCTION("""COMPUTED_VALUE"""),"")</f>
        <v/>
      </c>
      <c r="AC769" t="str">
        <f>IFERROR(__xludf.DUMMYFUNCTION("""COMPUTED_VALUE"""),"")</f>
        <v/>
      </c>
      <c r="AD769" t="str">
        <f>IFERROR(__xludf.DUMMYFUNCTION("""COMPUTED_VALUE"""),"")</f>
        <v/>
      </c>
      <c r="AE769" t="str">
        <f>IFERROR(__xludf.DUMMYFUNCTION("""COMPUTED_VALUE"""),"")</f>
        <v/>
      </c>
      <c r="AF769" t="str">
        <f>IFERROR(__xludf.DUMMYFUNCTION("""COMPUTED_VALUE"""),"")</f>
        <v/>
      </c>
      <c r="AG769" t="str">
        <f>IFERROR(__xludf.DUMMYFUNCTION("""COMPUTED_VALUE"""),"")</f>
        <v/>
      </c>
    </row>
    <row r="770">
      <c r="A770" t="str">
        <f>IFERROR(__xludf.DUMMYFUNCTION("""COMPUTED_VALUE"""),"")</f>
        <v/>
      </c>
      <c r="B770" t="str">
        <f>IFERROR(__xludf.DUMMYFUNCTION("""COMPUTED_VALUE"""),"")</f>
        <v/>
      </c>
      <c r="C770" t="str">
        <f>IFERROR(__xludf.DUMMYFUNCTION("""COMPUTED_VALUE"""),"")</f>
        <v/>
      </c>
      <c r="D770" t="str">
        <f>IFERROR(__xludf.DUMMYFUNCTION("""COMPUTED_VALUE"""),"")</f>
        <v/>
      </c>
      <c r="E770" t="str">
        <f>IFERROR(__xludf.DUMMYFUNCTION("""COMPUTED_VALUE"""),"")</f>
        <v/>
      </c>
      <c r="F770" t="str">
        <f>IFERROR(__xludf.DUMMYFUNCTION("""COMPUTED_VALUE"""),"")</f>
        <v/>
      </c>
      <c r="G770" t="str">
        <f>IFERROR(__xludf.DUMMYFUNCTION("""COMPUTED_VALUE"""),"")</f>
        <v/>
      </c>
      <c r="H770" t="str">
        <f>IFERROR(__xludf.DUMMYFUNCTION("""COMPUTED_VALUE"""),"")</f>
        <v/>
      </c>
      <c r="I770" t="str">
        <f>IFERROR(__xludf.DUMMYFUNCTION("""COMPUTED_VALUE"""),"")</f>
        <v/>
      </c>
      <c r="J770" t="str">
        <f>IFERROR(__xludf.DUMMYFUNCTION("""COMPUTED_VALUE"""),"")</f>
        <v/>
      </c>
      <c r="K770" t="str">
        <f>IFERROR(__xludf.DUMMYFUNCTION("""COMPUTED_VALUE"""),"")</f>
        <v/>
      </c>
      <c r="L770" s="61" t="str">
        <f>IFERROR(__xludf.DUMMYFUNCTION("""COMPUTED_VALUE"""),"")</f>
        <v/>
      </c>
      <c r="M770" s="61" t="str">
        <f>IFERROR(__xludf.DUMMYFUNCTION("""COMPUTED_VALUE"""),"")</f>
        <v/>
      </c>
      <c r="N770" t="str">
        <f>IFERROR(__xludf.DUMMYFUNCTION("""COMPUTED_VALUE"""),"")</f>
        <v/>
      </c>
      <c r="O770" t="str">
        <f>IFERROR(__xludf.DUMMYFUNCTION("""COMPUTED_VALUE"""),"")</f>
        <v/>
      </c>
      <c r="P770" t="str">
        <f>IFERROR(__xludf.DUMMYFUNCTION("""COMPUTED_VALUE"""),"")</f>
        <v/>
      </c>
      <c r="Q770" t="str">
        <f>IFERROR(__xludf.DUMMYFUNCTION("""COMPUTED_VALUE"""),"")</f>
        <v/>
      </c>
      <c r="R770" t="str">
        <f>IFERROR(__xludf.DUMMYFUNCTION("""COMPUTED_VALUE"""),"")</f>
        <v/>
      </c>
      <c r="S770" t="str">
        <f>IFERROR(__xludf.DUMMYFUNCTION("""COMPUTED_VALUE"""),"")</f>
        <v/>
      </c>
      <c r="T770" t="str">
        <f>IFERROR(__xludf.DUMMYFUNCTION("""COMPUTED_VALUE"""),"")</f>
        <v/>
      </c>
      <c r="U770" t="str">
        <f>IFERROR(__xludf.DUMMYFUNCTION("""COMPUTED_VALUE"""),"")</f>
        <v/>
      </c>
      <c r="V770" t="str">
        <f>IFERROR(__xludf.DUMMYFUNCTION("""COMPUTED_VALUE"""),"")</f>
        <v/>
      </c>
      <c r="W770" t="str">
        <f>IFERROR(__xludf.DUMMYFUNCTION("""COMPUTED_VALUE"""),"")</f>
        <v/>
      </c>
      <c r="X770" t="str">
        <f>IFERROR(__xludf.DUMMYFUNCTION("""COMPUTED_VALUE"""),"")</f>
        <v/>
      </c>
      <c r="Y770" t="str">
        <f>IFERROR(__xludf.DUMMYFUNCTION("""COMPUTED_VALUE"""),"")</f>
        <v/>
      </c>
      <c r="Z770" t="str">
        <f>IFERROR(__xludf.DUMMYFUNCTION("""COMPUTED_VALUE"""),"")</f>
        <v/>
      </c>
      <c r="AA770" t="str">
        <f>IFERROR(__xludf.DUMMYFUNCTION("""COMPUTED_VALUE"""),"")</f>
        <v/>
      </c>
      <c r="AB770" t="str">
        <f>IFERROR(__xludf.DUMMYFUNCTION("""COMPUTED_VALUE"""),"")</f>
        <v/>
      </c>
      <c r="AC770" t="str">
        <f>IFERROR(__xludf.DUMMYFUNCTION("""COMPUTED_VALUE"""),"")</f>
        <v/>
      </c>
      <c r="AD770" t="str">
        <f>IFERROR(__xludf.DUMMYFUNCTION("""COMPUTED_VALUE"""),"")</f>
        <v/>
      </c>
      <c r="AE770" t="str">
        <f>IFERROR(__xludf.DUMMYFUNCTION("""COMPUTED_VALUE"""),"")</f>
        <v/>
      </c>
      <c r="AF770" t="str">
        <f>IFERROR(__xludf.DUMMYFUNCTION("""COMPUTED_VALUE"""),"")</f>
        <v/>
      </c>
      <c r="AG770" t="str">
        <f>IFERROR(__xludf.DUMMYFUNCTION("""COMPUTED_VALUE"""),"")</f>
        <v/>
      </c>
    </row>
    <row r="771">
      <c r="A771" t="str">
        <f>IFERROR(__xludf.DUMMYFUNCTION("""COMPUTED_VALUE"""),"")</f>
        <v/>
      </c>
      <c r="B771" t="str">
        <f>IFERROR(__xludf.DUMMYFUNCTION("""COMPUTED_VALUE"""),"")</f>
        <v/>
      </c>
      <c r="C771" t="str">
        <f>IFERROR(__xludf.DUMMYFUNCTION("""COMPUTED_VALUE"""),"")</f>
        <v/>
      </c>
      <c r="D771" t="str">
        <f>IFERROR(__xludf.DUMMYFUNCTION("""COMPUTED_VALUE"""),"")</f>
        <v/>
      </c>
      <c r="E771" t="str">
        <f>IFERROR(__xludf.DUMMYFUNCTION("""COMPUTED_VALUE"""),"")</f>
        <v/>
      </c>
      <c r="F771" t="str">
        <f>IFERROR(__xludf.DUMMYFUNCTION("""COMPUTED_VALUE"""),"")</f>
        <v/>
      </c>
      <c r="G771" t="str">
        <f>IFERROR(__xludf.DUMMYFUNCTION("""COMPUTED_VALUE"""),"")</f>
        <v/>
      </c>
      <c r="H771" t="str">
        <f>IFERROR(__xludf.DUMMYFUNCTION("""COMPUTED_VALUE"""),"")</f>
        <v/>
      </c>
      <c r="I771" t="str">
        <f>IFERROR(__xludf.DUMMYFUNCTION("""COMPUTED_VALUE"""),"")</f>
        <v/>
      </c>
      <c r="J771" t="str">
        <f>IFERROR(__xludf.DUMMYFUNCTION("""COMPUTED_VALUE"""),"")</f>
        <v/>
      </c>
      <c r="K771" t="str">
        <f>IFERROR(__xludf.DUMMYFUNCTION("""COMPUTED_VALUE"""),"")</f>
        <v/>
      </c>
      <c r="L771" s="61" t="str">
        <f>IFERROR(__xludf.DUMMYFUNCTION("""COMPUTED_VALUE"""),"")</f>
        <v/>
      </c>
      <c r="M771" s="61" t="str">
        <f>IFERROR(__xludf.DUMMYFUNCTION("""COMPUTED_VALUE"""),"")</f>
        <v/>
      </c>
      <c r="N771" t="str">
        <f>IFERROR(__xludf.DUMMYFUNCTION("""COMPUTED_VALUE"""),"")</f>
        <v/>
      </c>
      <c r="O771" t="str">
        <f>IFERROR(__xludf.DUMMYFUNCTION("""COMPUTED_VALUE"""),"")</f>
        <v/>
      </c>
      <c r="P771" t="str">
        <f>IFERROR(__xludf.DUMMYFUNCTION("""COMPUTED_VALUE"""),"")</f>
        <v/>
      </c>
      <c r="Q771" t="str">
        <f>IFERROR(__xludf.DUMMYFUNCTION("""COMPUTED_VALUE"""),"")</f>
        <v/>
      </c>
      <c r="R771" t="str">
        <f>IFERROR(__xludf.DUMMYFUNCTION("""COMPUTED_VALUE"""),"")</f>
        <v/>
      </c>
      <c r="S771" t="str">
        <f>IFERROR(__xludf.DUMMYFUNCTION("""COMPUTED_VALUE"""),"")</f>
        <v/>
      </c>
      <c r="T771" t="str">
        <f>IFERROR(__xludf.DUMMYFUNCTION("""COMPUTED_VALUE"""),"")</f>
        <v/>
      </c>
      <c r="U771" t="str">
        <f>IFERROR(__xludf.DUMMYFUNCTION("""COMPUTED_VALUE"""),"")</f>
        <v/>
      </c>
      <c r="V771" t="str">
        <f>IFERROR(__xludf.DUMMYFUNCTION("""COMPUTED_VALUE"""),"")</f>
        <v/>
      </c>
      <c r="W771" t="str">
        <f>IFERROR(__xludf.DUMMYFUNCTION("""COMPUTED_VALUE"""),"")</f>
        <v/>
      </c>
      <c r="X771" t="str">
        <f>IFERROR(__xludf.DUMMYFUNCTION("""COMPUTED_VALUE"""),"")</f>
        <v/>
      </c>
      <c r="Y771" t="str">
        <f>IFERROR(__xludf.DUMMYFUNCTION("""COMPUTED_VALUE"""),"")</f>
        <v/>
      </c>
      <c r="Z771" t="str">
        <f>IFERROR(__xludf.DUMMYFUNCTION("""COMPUTED_VALUE"""),"")</f>
        <v/>
      </c>
      <c r="AA771" t="str">
        <f>IFERROR(__xludf.DUMMYFUNCTION("""COMPUTED_VALUE"""),"")</f>
        <v/>
      </c>
      <c r="AB771" t="str">
        <f>IFERROR(__xludf.DUMMYFUNCTION("""COMPUTED_VALUE"""),"")</f>
        <v/>
      </c>
      <c r="AC771" t="str">
        <f>IFERROR(__xludf.DUMMYFUNCTION("""COMPUTED_VALUE"""),"")</f>
        <v/>
      </c>
      <c r="AD771" t="str">
        <f>IFERROR(__xludf.DUMMYFUNCTION("""COMPUTED_VALUE"""),"")</f>
        <v/>
      </c>
      <c r="AE771" t="str">
        <f>IFERROR(__xludf.DUMMYFUNCTION("""COMPUTED_VALUE"""),"")</f>
        <v/>
      </c>
      <c r="AF771" t="str">
        <f>IFERROR(__xludf.DUMMYFUNCTION("""COMPUTED_VALUE"""),"")</f>
        <v/>
      </c>
      <c r="AG771" t="str">
        <f>IFERROR(__xludf.DUMMYFUNCTION("""COMPUTED_VALUE"""),"")</f>
        <v/>
      </c>
    </row>
    <row r="772">
      <c r="A772" t="str">
        <f>IFERROR(__xludf.DUMMYFUNCTION("""COMPUTED_VALUE"""),"")</f>
        <v/>
      </c>
      <c r="B772" t="str">
        <f>IFERROR(__xludf.DUMMYFUNCTION("""COMPUTED_VALUE"""),"")</f>
        <v/>
      </c>
      <c r="C772" t="str">
        <f>IFERROR(__xludf.DUMMYFUNCTION("""COMPUTED_VALUE"""),"")</f>
        <v/>
      </c>
      <c r="D772" t="str">
        <f>IFERROR(__xludf.DUMMYFUNCTION("""COMPUTED_VALUE"""),"")</f>
        <v/>
      </c>
      <c r="E772" t="str">
        <f>IFERROR(__xludf.DUMMYFUNCTION("""COMPUTED_VALUE"""),"")</f>
        <v/>
      </c>
      <c r="F772" t="str">
        <f>IFERROR(__xludf.DUMMYFUNCTION("""COMPUTED_VALUE"""),"")</f>
        <v/>
      </c>
      <c r="G772" t="str">
        <f>IFERROR(__xludf.DUMMYFUNCTION("""COMPUTED_VALUE"""),"")</f>
        <v/>
      </c>
      <c r="H772" t="str">
        <f>IFERROR(__xludf.DUMMYFUNCTION("""COMPUTED_VALUE"""),"")</f>
        <v/>
      </c>
      <c r="I772" t="str">
        <f>IFERROR(__xludf.DUMMYFUNCTION("""COMPUTED_VALUE"""),"")</f>
        <v/>
      </c>
      <c r="J772" t="str">
        <f>IFERROR(__xludf.DUMMYFUNCTION("""COMPUTED_VALUE"""),"")</f>
        <v/>
      </c>
      <c r="K772" t="str">
        <f>IFERROR(__xludf.DUMMYFUNCTION("""COMPUTED_VALUE"""),"")</f>
        <v/>
      </c>
      <c r="L772" s="61" t="str">
        <f>IFERROR(__xludf.DUMMYFUNCTION("""COMPUTED_VALUE"""),"")</f>
        <v/>
      </c>
      <c r="M772" s="61" t="str">
        <f>IFERROR(__xludf.DUMMYFUNCTION("""COMPUTED_VALUE"""),"")</f>
        <v/>
      </c>
      <c r="N772" t="str">
        <f>IFERROR(__xludf.DUMMYFUNCTION("""COMPUTED_VALUE"""),"")</f>
        <v/>
      </c>
      <c r="O772" t="str">
        <f>IFERROR(__xludf.DUMMYFUNCTION("""COMPUTED_VALUE"""),"")</f>
        <v/>
      </c>
      <c r="P772" t="str">
        <f>IFERROR(__xludf.DUMMYFUNCTION("""COMPUTED_VALUE"""),"")</f>
        <v/>
      </c>
      <c r="Q772" t="str">
        <f>IFERROR(__xludf.DUMMYFUNCTION("""COMPUTED_VALUE"""),"")</f>
        <v/>
      </c>
      <c r="R772" t="str">
        <f>IFERROR(__xludf.DUMMYFUNCTION("""COMPUTED_VALUE"""),"")</f>
        <v/>
      </c>
      <c r="S772" t="str">
        <f>IFERROR(__xludf.DUMMYFUNCTION("""COMPUTED_VALUE"""),"")</f>
        <v/>
      </c>
      <c r="T772" t="str">
        <f>IFERROR(__xludf.DUMMYFUNCTION("""COMPUTED_VALUE"""),"")</f>
        <v/>
      </c>
      <c r="U772" t="str">
        <f>IFERROR(__xludf.DUMMYFUNCTION("""COMPUTED_VALUE"""),"")</f>
        <v/>
      </c>
      <c r="V772" t="str">
        <f>IFERROR(__xludf.DUMMYFUNCTION("""COMPUTED_VALUE"""),"")</f>
        <v/>
      </c>
      <c r="W772" t="str">
        <f>IFERROR(__xludf.DUMMYFUNCTION("""COMPUTED_VALUE"""),"")</f>
        <v/>
      </c>
      <c r="X772" t="str">
        <f>IFERROR(__xludf.DUMMYFUNCTION("""COMPUTED_VALUE"""),"")</f>
        <v/>
      </c>
      <c r="Y772" t="str">
        <f>IFERROR(__xludf.DUMMYFUNCTION("""COMPUTED_VALUE"""),"")</f>
        <v/>
      </c>
      <c r="Z772" t="str">
        <f>IFERROR(__xludf.DUMMYFUNCTION("""COMPUTED_VALUE"""),"")</f>
        <v/>
      </c>
      <c r="AA772" t="str">
        <f>IFERROR(__xludf.DUMMYFUNCTION("""COMPUTED_VALUE"""),"")</f>
        <v/>
      </c>
      <c r="AB772" t="str">
        <f>IFERROR(__xludf.DUMMYFUNCTION("""COMPUTED_VALUE"""),"")</f>
        <v/>
      </c>
      <c r="AC772" t="str">
        <f>IFERROR(__xludf.DUMMYFUNCTION("""COMPUTED_VALUE"""),"")</f>
        <v/>
      </c>
      <c r="AD772" t="str">
        <f>IFERROR(__xludf.DUMMYFUNCTION("""COMPUTED_VALUE"""),"")</f>
        <v/>
      </c>
      <c r="AE772" t="str">
        <f>IFERROR(__xludf.DUMMYFUNCTION("""COMPUTED_VALUE"""),"")</f>
        <v/>
      </c>
      <c r="AF772" t="str">
        <f>IFERROR(__xludf.DUMMYFUNCTION("""COMPUTED_VALUE"""),"")</f>
        <v/>
      </c>
      <c r="AG772" t="str">
        <f>IFERROR(__xludf.DUMMYFUNCTION("""COMPUTED_VALUE"""),"")</f>
        <v/>
      </c>
    </row>
    <row r="773">
      <c r="A773" t="str">
        <f>IFERROR(__xludf.DUMMYFUNCTION("""COMPUTED_VALUE"""),"")</f>
        <v/>
      </c>
      <c r="B773" t="str">
        <f>IFERROR(__xludf.DUMMYFUNCTION("""COMPUTED_VALUE"""),"")</f>
        <v/>
      </c>
      <c r="C773" t="str">
        <f>IFERROR(__xludf.DUMMYFUNCTION("""COMPUTED_VALUE"""),"")</f>
        <v/>
      </c>
      <c r="D773" t="str">
        <f>IFERROR(__xludf.DUMMYFUNCTION("""COMPUTED_VALUE"""),"")</f>
        <v/>
      </c>
      <c r="E773" t="str">
        <f>IFERROR(__xludf.DUMMYFUNCTION("""COMPUTED_VALUE"""),"")</f>
        <v/>
      </c>
      <c r="F773" t="str">
        <f>IFERROR(__xludf.DUMMYFUNCTION("""COMPUTED_VALUE"""),"")</f>
        <v/>
      </c>
      <c r="G773" t="str">
        <f>IFERROR(__xludf.DUMMYFUNCTION("""COMPUTED_VALUE"""),"")</f>
        <v/>
      </c>
      <c r="H773" t="str">
        <f>IFERROR(__xludf.DUMMYFUNCTION("""COMPUTED_VALUE"""),"")</f>
        <v/>
      </c>
      <c r="I773" t="str">
        <f>IFERROR(__xludf.DUMMYFUNCTION("""COMPUTED_VALUE"""),"")</f>
        <v/>
      </c>
      <c r="J773" t="str">
        <f>IFERROR(__xludf.DUMMYFUNCTION("""COMPUTED_VALUE"""),"")</f>
        <v/>
      </c>
      <c r="K773" t="str">
        <f>IFERROR(__xludf.DUMMYFUNCTION("""COMPUTED_VALUE"""),"")</f>
        <v/>
      </c>
      <c r="L773" s="61" t="str">
        <f>IFERROR(__xludf.DUMMYFUNCTION("""COMPUTED_VALUE"""),"")</f>
        <v/>
      </c>
      <c r="M773" s="61" t="str">
        <f>IFERROR(__xludf.DUMMYFUNCTION("""COMPUTED_VALUE"""),"")</f>
        <v/>
      </c>
      <c r="N773" t="str">
        <f>IFERROR(__xludf.DUMMYFUNCTION("""COMPUTED_VALUE"""),"")</f>
        <v/>
      </c>
      <c r="O773" t="str">
        <f>IFERROR(__xludf.DUMMYFUNCTION("""COMPUTED_VALUE"""),"")</f>
        <v/>
      </c>
      <c r="P773" t="str">
        <f>IFERROR(__xludf.DUMMYFUNCTION("""COMPUTED_VALUE"""),"")</f>
        <v/>
      </c>
      <c r="Q773" t="str">
        <f>IFERROR(__xludf.DUMMYFUNCTION("""COMPUTED_VALUE"""),"")</f>
        <v/>
      </c>
      <c r="R773" t="str">
        <f>IFERROR(__xludf.DUMMYFUNCTION("""COMPUTED_VALUE"""),"")</f>
        <v/>
      </c>
      <c r="S773" t="str">
        <f>IFERROR(__xludf.DUMMYFUNCTION("""COMPUTED_VALUE"""),"")</f>
        <v/>
      </c>
      <c r="T773" t="str">
        <f>IFERROR(__xludf.DUMMYFUNCTION("""COMPUTED_VALUE"""),"")</f>
        <v/>
      </c>
      <c r="U773" t="str">
        <f>IFERROR(__xludf.DUMMYFUNCTION("""COMPUTED_VALUE"""),"")</f>
        <v/>
      </c>
      <c r="V773" t="str">
        <f>IFERROR(__xludf.DUMMYFUNCTION("""COMPUTED_VALUE"""),"")</f>
        <v/>
      </c>
      <c r="W773" t="str">
        <f>IFERROR(__xludf.DUMMYFUNCTION("""COMPUTED_VALUE"""),"")</f>
        <v/>
      </c>
      <c r="X773" t="str">
        <f>IFERROR(__xludf.DUMMYFUNCTION("""COMPUTED_VALUE"""),"")</f>
        <v/>
      </c>
      <c r="Y773" t="str">
        <f>IFERROR(__xludf.DUMMYFUNCTION("""COMPUTED_VALUE"""),"")</f>
        <v/>
      </c>
      <c r="Z773" t="str">
        <f>IFERROR(__xludf.DUMMYFUNCTION("""COMPUTED_VALUE"""),"")</f>
        <v/>
      </c>
      <c r="AA773" t="str">
        <f>IFERROR(__xludf.DUMMYFUNCTION("""COMPUTED_VALUE"""),"")</f>
        <v/>
      </c>
      <c r="AB773" t="str">
        <f>IFERROR(__xludf.DUMMYFUNCTION("""COMPUTED_VALUE"""),"")</f>
        <v/>
      </c>
      <c r="AC773" t="str">
        <f>IFERROR(__xludf.DUMMYFUNCTION("""COMPUTED_VALUE"""),"")</f>
        <v/>
      </c>
      <c r="AD773" t="str">
        <f>IFERROR(__xludf.DUMMYFUNCTION("""COMPUTED_VALUE"""),"")</f>
        <v/>
      </c>
      <c r="AE773" t="str">
        <f>IFERROR(__xludf.DUMMYFUNCTION("""COMPUTED_VALUE"""),"")</f>
        <v/>
      </c>
      <c r="AF773" t="str">
        <f>IFERROR(__xludf.DUMMYFUNCTION("""COMPUTED_VALUE"""),"")</f>
        <v/>
      </c>
      <c r="AG773" t="str">
        <f>IFERROR(__xludf.DUMMYFUNCTION("""COMPUTED_VALUE"""),"")</f>
        <v/>
      </c>
    </row>
    <row r="774">
      <c r="A774" t="str">
        <f>IFERROR(__xludf.DUMMYFUNCTION("""COMPUTED_VALUE"""),"")</f>
        <v/>
      </c>
      <c r="B774" t="str">
        <f>IFERROR(__xludf.DUMMYFUNCTION("""COMPUTED_VALUE"""),"")</f>
        <v/>
      </c>
      <c r="C774" t="str">
        <f>IFERROR(__xludf.DUMMYFUNCTION("""COMPUTED_VALUE"""),"")</f>
        <v/>
      </c>
      <c r="D774" t="str">
        <f>IFERROR(__xludf.DUMMYFUNCTION("""COMPUTED_VALUE"""),"")</f>
        <v/>
      </c>
      <c r="E774" t="str">
        <f>IFERROR(__xludf.DUMMYFUNCTION("""COMPUTED_VALUE"""),"")</f>
        <v/>
      </c>
      <c r="F774" t="str">
        <f>IFERROR(__xludf.DUMMYFUNCTION("""COMPUTED_VALUE"""),"")</f>
        <v/>
      </c>
      <c r="G774" t="str">
        <f>IFERROR(__xludf.DUMMYFUNCTION("""COMPUTED_VALUE"""),"")</f>
        <v/>
      </c>
      <c r="H774" t="str">
        <f>IFERROR(__xludf.DUMMYFUNCTION("""COMPUTED_VALUE"""),"")</f>
        <v/>
      </c>
      <c r="I774" t="str">
        <f>IFERROR(__xludf.DUMMYFUNCTION("""COMPUTED_VALUE"""),"")</f>
        <v/>
      </c>
      <c r="J774" t="str">
        <f>IFERROR(__xludf.DUMMYFUNCTION("""COMPUTED_VALUE"""),"")</f>
        <v/>
      </c>
      <c r="K774" t="str">
        <f>IFERROR(__xludf.DUMMYFUNCTION("""COMPUTED_VALUE"""),"")</f>
        <v/>
      </c>
      <c r="L774" s="61" t="str">
        <f>IFERROR(__xludf.DUMMYFUNCTION("""COMPUTED_VALUE"""),"")</f>
        <v/>
      </c>
      <c r="M774" s="61" t="str">
        <f>IFERROR(__xludf.DUMMYFUNCTION("""COMPUTED_VALUE"""),"")</f>
        <v/>
      </c>
      <c r="N774" t="str">
        <f>IFERROR(__xludf.DUMMYFUNCTION("""COMPUTED_VALUE"""),"")</f>
        <v/>
      </c>
      <c r="O774" t="str">
        <f>IFERROR(__xludf.DUMMYFUNCTION("""COMPUTED_VALUE"""),"")</f>
        <v/>
      </c>
      <c r="P774" t="str">
        <f>IFERROR(__xludf.DUMMYFUNCTION("""COMPUTED_VALUE"""),"")</f>
        <v/>
      </c>
      <c r="Q774" t="str">
        <f>IFERROR(__xludf.DUMMYFUNCTION("""COMPUTED_VALUE"""),"")</f>
        <v/>
      </c>
      <c r="R774" t="str">
        <f>IFERROR(__xludf.DUMMYFUNCTION("""COMPUTED_VALUE"""),"")</f>
        <v/>
      </c>
      <c r="S774" t="str">
        <f>IFERROR(__xludf.DUMMYFUNCTION("""COMPUTED_VALUE"""),"")</f>
        <v/>
      </c>
      <c r="T774" t="str">
        <f>IFERROR(__xludf.DUMMYFUNCTION("""COMPUTED_VALUE"""),"")</f>
        <v/>
      </c>
      <c r="U774" t="str">
        <f>IFERROR(__xludf.DUMMYFUNCTION("""COMPUTED_VALUE"""),"")</f>
        <v/>
      </c>
      <c r="V774" t="str">
        <f>IFERROR(__xludf.DUMMYFUNCTION("""COMPUTED_VALUE"""),"")</f>
        <v/>
      </c>
      <c r="W774" t="str">
        <f>IFERROR(__xludf.DUMMYFUNCTION("""COMPUTED_VALUE"""),"")</f>
        <v/>
      </c>
      <c r="X774" t="str">
        <f>IFERROR(__xludf.DUMMYFUNCTION("""COMPUTED_VALUE"""),"")</f>
        <v/>
      </c>
      <c r="Y774" t="str">
        <f>IFERROR(__xludf.DUMMYFUNCTION("""COMPUTED_VALUE"""),"")</f>
        <v/>
      </c>
      <c r="Z774" t="str">
        <f>IFERROR(__xludf.DUMMYFUNCTION("""COMPUTED_VALUE"""),"")</f>
        <v/>
      </c>
      <c r="AA774" t="str">
        <f>IFERROR(__xludf.DUMMYFUNCTION("""COMPUTED_VALUE"""),"")</f>
        <v/>
      </c>
      <c r="AB774" t="str">
        <f>IFERROR(__xludf.DUMMYFUNCTION("""COMPUTED_VALUE"""),"")</f>
        <v/>
      </c>
      <c r="AC774" t="str">
        <f>IFERROR(__xludf.DUMMYFUNCTION("""COMPUTED_VALUE"""),"")</f>
        <v/>
      </c>
      <c r="AD774" t="str">
        <f>IFERROR(__xludf.DUMMYFUNCTION("""COMPUTED_VALUE"""),"")</f>
        <v/>
      </c>
      <c r="AE774" t="str">
        <f>IFERROR(__xludf.DUMMYFUNCTION("""COMPUTED_VALUE"""),"")</f>
        <v/>
      </c>
      <c r="AF774" t="str">
        <f>IFERROR(__xludf.DUMMYFUNCTION("""COMPUTED_VALUE"""),"")</f>
        <v/>
      </c>
      <c r="AG774" t="str">
        <f>IFERROR(__xludf.DUMMYFUNCTION("""COMPUTED_VALUE"""),"")</f>
        <v/>
      </c>
    </row>
    <row r="775">
      <c r="A775" t="str">
        <f>IFERROR(__xludf.DUMMYFUNCTION("""COMPUTED_VALUE"""),"")</f>
        <v/>
      </c>
      <c r="B775" t="str">
        <f>IFERROR(__xludf.DUMMYFUNCTION("""COMPUTED_VALUE"""),"")</f>
        <v/>
      </c>
      <c r="C775" t="str">
        <f>IFERROR(__xludf.DUMMYFUNCTION("""COMPUTED_VALUE"""),"")</f>
        <v/>
      </c>
      <c r="D775" t="str">
        <f>IFERROR(__xludf.DUMMYFUNCTION("""COMPUTED_VALUE"""),"")</f>
        <v/>
      </c>
      <c r="E775" t="str">
        <f>IFERROR(__xludf.DUMMYFUNCTION("""COMPUTED_VALUE"""),"")</f>
        <v/>
      </c>
      <c r="F775" t="str">
        <f>IFERROR(__xludf.DUMMYFUNCTION("""COMPUTED_VALUE"""),"")</f>
        <v/>
      </c>
      <c r="G775" t="str">
        <f>IFERROR(__xludf.DUMMYFUNCTION("""COMPUTED_VALUE"""),"")</f>
        <v/>
      </c>
      <c r="H775" t="str">
        <f>IFERROR(__xludf.DUMMYFUNCTION("""COMPUTED_VALUE"""),"")</f>
        <v/>
      </c>
      <c r="I775" t="str">
        <f>IFERROR(__xludf.DUMMYFUNCTION("""COMPUTED_VALUE"""),"")</f>
        <v/>
      </c>
      <c r="J775" t="str">
        <f>IFERROR(__xludf.DUMMYFUNCTION("""COMPUTED_VALUE"""),"")</f>
        <v/>
      </c>
      <c r="K775" t="str">
        <f>IFERROR(__xludf.DUMMYFUNCTION("""COMPUTED_VALUE"""),"")</f>
        <v/>
      </c>
      <c r="L775" s="61" t="str">
        <f>IFERROR(__xludf.DUMMYFUNCTION("""COMPUTED_VALUE"""),"")</f>
        <v/>
      </c>
      <c r="M775" s="61" t="str">
        <f>IFERROR(__xludf.DUMMYFUNCTION("""COMPUTED_VALUE"""),"")</f>
        <v/>
      </c>
      <c r="N775" t="str">
        <f>IFERROR(__xludf.DUMMYFUNCTION("""COMPUTED_VALUE"""),"")</f>
        <v/>
      </c>
      <c r="O775" t="str">
        <f>IFERROR(__xludf.DUMMYFUNCTION("""COMPUTED_VALUE"""),"")</f>
        <v/>
      </c>
      <c r="P775" t="str">
        <f>IFERROR(__xludf.DUMMYFUNCTION("""COMPUTED_VALUE"""),"")</f>
        <v/>
      </c>
      <c r="Q775" t="str">
        <f>IFERROR(__xludf.DUMMYFUNCTION("""COMPUTED_VALUE"""),"")</f>
        <v/>
      </c>
      <c r="R775" t="str">
        <f>IFERROR(__xludf.DUMMYFUNCTION("""COMPUTED_VALUE"""),"")</f>
        <v/>
      </c>
      <c r="S775" t="str">
        <f>IFERROR(__xludf.DUMMYFUNCTION("""COMPUTED_VALUE"""),"")</f>
        <v/>
      </c>
      <c r="T775" t="str">
        <f>IFERROR(__xludf.DUMMYFUNCTION("""COMPUTED_VALUE"""),"")</f>
        <v/>
      </c>
      <c r="U775" t="str">
        <f>IFERROR(__xludf.DUMMYFUNCTION("""COMPUTED_VALUE"""),"")</f>
        <v/>
      </c>
      <c r="V775" t="str">
        <f>IFERROR(__xludf.DUMMYFUNCTION("""COMPUTED_VALUE"""),"")</f>
        <v/>
      </c>
      <c r="W775" t="str">
        <f>IFERROR(__xludf.DUMMYFUNCTION("""COMPUTED_VALUE"""),"")</f>
        <v/>
      </c>
      <c r="X775" t="str">
        <f>IFERROR(__xludf.DUMMYFUNCTION("""COMPUTED_VALUE"""),"")</f>
        <v/>
      </c>
      <c r="Y775" t="str">
        <f>IFERROR(__xludf.DUMMYFUNCTION("""COMPUTED_VALUE"""),"")</f>
        <v/>
      </c>
      <c r="Z775" t="str">
        <f>IFERROR(__xludf.DUMMYFUNCTION("""COMPUTED_VALUE"""),"")</f>
        <v/>
      </c>
      <c r="AA775" t="str">
        <f>IFERROR(__xludf.DUMMYFUNCTION("""COMPUTED_VALUE"""),"")</f>
        <v/>
      </c>
      <c r="AB775" t="str">
        <f>IFERROR(__xludf.DUMMYFUNCTION("""COMPUTED_VALUE"""),"")</f>
        <v/>
      </c>
      <c r="AC775" t="str">
        <f>IFERROR(__xludf.DUMMYFUNCTION("""COMPUTED_VALUE"""),"")</f>
        <v/>
      </c>
      <c r="AD775" t="str">
        <f>IFERROR(__xludf.DUMMYFUNCTION("""COMPUTED_VALUE"""),"")</f>
        <v/>
      </c>
      <c r="AE775" t="str">
        <f>IFERROR(__xludf.DUMMYFUNCTION("""COMPUTED_VALUE"""),"")</f>
        <v/>
      </c>
      <c r="AF775" t="str">
        <f>IFERROR(__xludf.DUMMYFUNCTION("""COMPUTED_VALUE"""),"")</f>
        <v/>
      </c>
      <c r="AG775" t="str">
        <f>IFERROR(__xludf.DUMMYFUNCTION("""COMPUTED_VALUE"""),"")</f>
        <v/>
      </c>
    </row>
    <row r="776">
      <c r="A776" t="str">
        <f>IFERROR(__xludf.DUMMYFUNCTION("""COMPUTED_VALUE"""),"")</f>
        <v/>
      </c>
      <c r="B776" t="str">
        <f>IFERROR(__xludf.DUMMYFUNCTION("""COMPUTED_VALUE"""),"")</f>
        <v/>
      </c>
      <c r="C776" t="str">
        <f>IFERROR(__xludf.DUMMYFUNCTION("""COMPUTED_VALUE"""),"")</f>
        <v/>
      </c>
      <c r="D776" t="str">
        <f>IFERROR(__xludf.DUMMYFUNCTION("""COMPUTED_VALUE"""),"")</f>
        <v/>
      </c>
      <c r="E776" t="str">
        <f>IFERROR(__xludf.DUMMYFUNCTION("""COMPUTED_VALUE"""),"")</f>
        <v/>
      </c>
      <c r="F776" t="str">
        <f>IFERROR(__xludf.DUMMYFUNCTION("""COMPUTED_VALUE"""),"")</f>
        <v/>
      </c>
      <c r="G776" t="str">
        <f>IFERROR(__xludf.DUMMYFUNCTION("""COMPUTED_VALUE"""),"")</f>
        <v/>
      </c>
      <c r="H776" t="str">
        <f>IFERROR(__xludf.DUMMYFUNCTION("""COMPUTED_VALUE"""),"")</f>
        <v/>
      </c>
      <c r="I776" t="str">
        <f>IFERROR(__xludf.DUMMYFUNCTION("""COMPUTED_VALUE"""),"")</f>
        <v/>
      </c>
      <c r="J776" t="str">
        <f>IFERROR(__xludf.DUMMYFUNCTION("""COMPUTED_VALUE"""),"")</f>
        <v/>
      </c>
      <c r="K776" t="str">
        <f>IFERROR(__xludf.DUMMYFUNCTION("""COMPUTED_VALUE"""),"")</f>
        <v/>
      </c>
      <c r="L776" s="61" t="str">
        <f>IFERROR(__xludf.DUMMYFUNCTION("""COMPUTED_VALUE"""),"")</f>
        <v/>
      </c>
      <c r="M776" s="61" t="str">
        <f>IFERROR(__xludf.DUMMYFUNCTION("""COMPUTED_VALUE"""),"")</f>
        <v/>
      </c>
      <c r="N776" t="str">
        <f>IFERROR(__xludf.DUMMYFUNCTION("""COMPUTED_VALUE"""),"")</f>
        <v/>
      </c>
      <c r="O776" t="str">
        <f>IFERROR(__xludf.DUMMYFUNCTION("""COMPUTED_VALUE"""),"")</f>
        <v/>
      </c>
      <c r="P776" t="str">
        <f>IFERROR(__xludf.DUMMYFUNCTION("""COMPUTED_VALUE"""),"")</f>
        <v/>
      </c>
      <c r="Q776" t="str">
        <f>IFERROR(__xludf.DUMMYFUNCTION("""COMPUTED_VALUE"""),"")</f>
        <v/>
      </c>
      <c r="R776" t="str">
        <f>IFERROR(__xludf.DUMMYFUNCTION("""COMPUTED_VALUE"""),"")</f>
        <v/>
      </c>
      <c r="S776" t="str">
        <f>IFERROR(__xludf.DUMMYFUNCTION("""COMPUTED_VALUE"""),"")</f>
        <v/>
      </c>
      <c r="T776" t="str">
        <f>IFERROR(__xludf.DUMMYFUNCTION("""COMPUTED_VALUE"""),"")</f>
        <v/>
      </c>
      <c r="U776" t="str">
        <f>IFERROR(__xludf.DUMMYFUNCTION("""COMPUTED_VALUE"""),"")</f>
        <v/>
      </c>
      <c r="V776" t="str">
        <f>IFERROR(__xludf.DUMMYFUNCTION("""COMPUTED_VALUE"""),"")</f>
        <v/>
      </c>
      <c r="W776" t="str">
        <f>IFERROR(__xludf.DUMMYFUNCTION("""COMPUTED_VALUE"""),"")</f>
        <v/>
      </c>
      <c r="X776" t="str">
        <f>IFERROR(__xludf.DUMMYFUNCTION("""COMPUTED_VALUE"""),"")</f>
        <v/>
      </c>
      <c r="Y776" t="str">
        <f>IFERROR(__xludf.DUMMYFUNCTION("""COMPUTED_VALUE"""),"")</f>
        <v/>
      </c>
      <c r="Z776" t="str">
        <f>IFERROR(__xludf.DUMMYFUNCTION("""COMPUTED_VALUE"""),"")</f>
        <v/>
      </c>
      <c r="AA776" t="str">
        <f>IFERROR(__xludf.DUMMYFUNCTION("""COMPUTED_VALUE"""),"")</f>
        <v/>
      </c>
      <c r="AB776" t="str">
        <f>IFERROR(__xludf.DUMMYFUNCTION("""COMPUTED_VALUE"""),"")</f>
        <v/>
      </c>
      <c r="AC776" t="str">
        <f>IFERROR(__xludf.DUMMYFUNCTION("""COMPUTED_VALUE"""),"")</f>
        <v/>
      </c>
      <c r="AD776" t="str">
        <f>IFERROR(__xludf.DUMMYFUNCTION("""COMPUTED_VALUE"""),"")</f>
        <v/>
      </c>
      <c r="AE776" t="str">
        <f>IFERROR(__xludf.DUMMYFUNCTION("""COMPUTED_VALUE"""),"")</f>
        <v/>
      </c>
      <c r="AF776" t="str">
        <f>IFERROR(__xludf.DUMMYFUNCTION("""COMPUTED_VALUE"""),"")</f>
        <v/>
      </c>
      <c r="AG776" t="str">
        <f>IFERROR(__xludf.DUMMYFUNCTION("""COMPUTED_VALUE"""),"")</f>
        <v/>
      </c>
    </row>
    <row r="777">
      <c r="A777" t="str">
        <f>IFERROR(__xludf.DUMMYFUNCTION("""COMPUTED_VALUE"""),"")</f>
        <v/>
      </c>
      <c r="B777" t="str">
        <f>IFERROR(__xludf.DUMMYFUNCTION("""COMPUTED_VALUE"""),"")</f>
        <v/>
      </c>
      <c r="C777" t="str">
        <f>IFERROR(__xludf.DUMMYFUNCTION("""COMPUTED_VALUE"""),"")</f>
        <v/>
      </c>
      <c r="D777" t="str">
        <f>IFERROR(__xludf.DUMMYFUNCTION("""COMPUTED_VALUE"""),"")</f>
        <v/>
      </c>
      <c r="E777" t="str">
        <f>IFERROR(__xludf.DUMMYFUNCTION("""COMPUTED_VALUE"""),"")</f>
        <v/>
      </c>
      <c r="F777" t="str">
        <f>IFERROR(__xludf.DUMMYFUNCTION("""COMPUTED_VALUE"""),"")</f>
        <v/>
      </c>
      <c r="G777" t="str">
        <f>IFERROR(__xludf.DUMMYFUNCTION("""COMPUTED_VALUE"""),"")</f>
        <v/>
      </c>
      <c r="H777" t="str">
        <f>IFERROR(__xludf.DUMMYFUNCTION("""COMPUTED_VALUE"""),"")</f>
        <v/>
      </c>
      <c r="I777" t="str">
        <f>IFERROR(__xludf.DUMMYFUNCTION("""COMPUTED_VALUE"""),"")</f>
        <v/>
      </c>
      <c r="J777" t="str">
        <f>IFERROR(__xludf.DUMMYFUNCTION("""COMPUTED_VALUE"""),"")</f>
        <v/>
      </c>
      <c r="K777" t="str">
        <f>IFERROR(__xludf.DUMMYFUNCTION("""COMPUTED_VALUE"""),"")</f>
        <v/>
      </c>
      <c r="L777" s="61" t="str">
        <f>IFERROR(__xludf.DUMMYFUNCTION("""COMPUTED_VALUE"""),"")</f>
        <v/>
      </c>
      <c r="M777" s="61" t="str">
        <f>IFERROR(__xludf.DUMMYFUNCTION("""COMPUTED_VALUE"""),"")</f>
        <v/>
      </c>
      <c r="N777" t="str">
        <f>IFERROR(__xludf.DUMMYFUNCTION("""COMPUTED_VALUE"""),"")</f>
        <v/>
      </c>
      <c r="O777" t="str">
        <f>IFERROR(__xludf.DUMMYFUNCTION("""COMPUTED_VALUE"""),"")</f>
        <v/>
      </c>
      <c r="P777" t="str">
        <f>IFERROR(__xludf.DUMMYFUNCTION("""COMPUTED_VALUE"""),"")</f>
        <v/>
      </c>
      <c r="Q777" t="str">
        <f>IFERROR(__xludf.DUMMYFUNCTION("""COMPUTED_VALUE"""),"")</f>
        <v/>
      </c>
      <c r="R777" t="str">
        <f>IFERROR(__xludf.DUMMYFUNCTION("""COMPUTED_VALUE"""),"")</f>
        <v/>
      </c>
      <c r="S777" t="str">
        <f>IFERROR(__xludf.DUMMYFUNCTION("""COMPUTED_VALUE"""),"")</f>
        <v/>
      </c>
      <c r="T777" t="str">
        <f>IFERROR(__xludf.DUMMYFUNCTION("""COMPUTED_VALUE"""),"")</f>
        <v/>
      </c>
      <c r="U777" t="str">
        <f>IFERROR(__xludf.DUMMYFUNCTION("""COMPUTED_VALUE"""),"")</f>
        <v/>
      </c>
      <c r="V777" t="str">
        <f>IFERROR(__xludf.DUMMYFUNCTION("""COMPUTED_VALUE"""),"")</f>
        <v/>
      </c>
      <c r="W777" t="str">
        <f>IFERROR(__xludf.DUMMYFUNCTION("""COMPUTED_VALUE"""),"")</f>
        <v/>
      </c>
      <c r="X777" t="str">
        <f>IFERROR(__xludf.DUMMYFUNCTION("""COMPUTED_VALUE"""),"")</f>
        <v/>
      </c>
      <c r="Y777" t="str">
        <f>IFERROR(__xludf.DUMMYFUNCTION("""COMPUTED_VALUE"""),"")</f>
        <v/>
      </c>
      <c r="Z777" t="str">
        <f>IFERROR(__xludf.DUMMYFUNCTION("""COMPUTED_VALUE"""),"")</f>
        <v/>
      </c>
      <c r="AA777" t="str">
        <f>IFERROR(__xludf.DUMMYFUNCTION("""COMPUTED_VALUE"""),"")</f>
        <v/>
      </c>
      <c r="AB777" t="str">
        <f>IFERROR(__xludf.DUMMYFUNCTION("""COMPUTED_VALUE"""),"")</f>
        <v/>
      </c>
      <c r="AC777" t="str">
        <f>IFERROR(__xludf.DUMMYFUNCTION("""COMPUTED_VALUE"""),"")</f>
        <v/>
      </c>
      <c r="AD777" t="str">
        <f>IFERROR(__xludf.DUMMYFUNCTION("""COMPUTED_VALUE"""),"")</f>
        <v/>
      </c>
      <c r="AE777" t="str">
        <f>IFERROR(__xludf.DUMMYFUNCTION("""COMPUTED_VALUE"""),"")</f>
        <v/>
      </c>
      <c r="AF777" t="str">
        <f>IFERROR(__xludf.DUMMYFUNCTION("""COMPUTED_VALUE"""),"")</f>
        <v/>
      </c>
      <c r="AG777" t="str">
        <f>IFERROR(__xludf.DUMMYFUNCTION("""COMPUTED_VALUE"""),"")</f>
        <v/>
      </c>
    </row>
    <row r="778">
      <c r="A778" t="str">
        <f>IFERROR(__xludf.DUMMYFUNCTION("""COMPUTED_VALUE"""),"")</f>
        <v/>
      </c>
      <c r="B778" t="str">
        <f>IFERROR(__xludf.DUMMYFUNCTION("""COMPUTED_VALUE"""),"")</f>
        <v/>
      </c>
      <c r="C778" t="str">
        <f>IFERROR(__xludf.DUMMYFUNCTION("""COMPUTED_VALUE"""),"")</f>
        <v/>
      </c>
      <c r="D778" t="str">
        <f>IFERROR(__xludf.DUMMYFUNCTION("""COMPUTED_VALUE"""),"")</f>
        <v/>
      </c>
      <c r="E778" t="str">
        <f>IFERROR(__xludf.DUMMYFUNCTION("""COMPUTED_VALUE"""),"")</f>
        <v/>
      </c>
      <c r="F778" t="str">
        <f>IFERROR(__xludf.DUMMYFUNCTION("""COMPUTED_VALUE"""),"")</f>
        <v/>
      </c>
      <c r="G778" t="str">
        <f>IFERROR(__xludf.DUMMYFUNCTION("""COMPUTED_VALUE"""),"")</f>
        <v/>
      </c>
      <c r="H778" t="str">
        <f>IFERROR(__xludf.DUMMYFUNCTION("""COMPUTED_VALUE"""),"")</f>
        <v/>
      </c>
      <c r="I778" t="str">
        <f>IFERROR(__xludf.DUMMYFUNCTION("""COMPUTED_VALUE"""),"")</f>
        <v/>
      </c>
      <c r="J778" t="str">
        <f>IFERROR(__xludf.DUMMYFUNCTION("""COMPUTED_VALUE"""),"")</f>
        <v/>
      </c>
      <c r="K778" t="str">
        <f>IFERROR(__xludf.DUMMYFUNCTION("""COMPUTED_VALUE"""),"")</f>
        <v/>
      </c>
      <c r="L778" s="61" t="str">
        <f>IFERROR(__xludf.DUMMYFUNCTION("""COMPUTED_VALUE"""),"")</f>
        <v/>
      </c>
      <c r="M778" s="61" t="str">
        <f>IFERROR(__xludf.DUMMYFUNCTION("""COMPUTED_VALUE"""),"")</f>
        <v/>
      </c>
      <c r="N778" t="str">
        <f>IFERROR(__xludf.DUMMYFUNCTION("""COMPUTED_VALUE"""),"")</f>
        <v/>
      </c>
      <c r="O778" t="str">
        <f>IFERROR(__xludf.DUMMYFUNCTION("""COMPUTED_VALUE"""),"")</f>
        <v/>
      </c>
      <c r="P778" t="str">
        <f>IFERROR(__xludf.DUMMYFUNCTION("""COMPUTED_VALUE"""),"")</f>
        <v/>
      </c>
      <c r="Q778" t="str">
        <f>IFERROR(__xludf.DUMMYFUNCTION("""COMPUTED_VALUE"""),"")</f>
        <v/>
      </c>
      <c r="R778" t="str">
        <f>IFERROR(__xludf.DUMMYFUNCTION("""COMPUTED_VALUE"""),"")</f>
        <v/>
      </c>
      <c r="S778" t="str">
        <f>IFERROR(__xludf.DUMMYFUNCTION("""COMPUTED_VALUE"""),"")</f>
        <v/>
      </c>
      <c r="T778" t="str">
        <f>IFERROR(__xludf.DUMMYFUNCTION("""COMPUTED_VALUE"""),"")</f>
        <v/>
      </c>
      <c r="U778" t="str">
        <f>IFERROR(__xludf.DUMMYFUNCTION("""COMPUTED_VALUE"""),"")</f>
        <v/>
      </c>
      <c r="V778" t="str">
        <f>IFERROR(__xludf.DUMMYFUNCTION("""COMPUTED_VALUE"""),"")</f>
        <v/>
      </c>
      <c r="W778" t="str">
        <f>IFERROR(__xludf.DUMMYFUNCTION("""COMPUTED_VALUE"""),"")</f>
        <v/>
      </c>
      <c r="X778" t="str">
        <f>IFERROR(__xludf.DUMMYFUNCTION("""COMPUTED_VALUE"""),"")</f>
        <v/>
      </c>
      <c r="Y778" t="str">
        <f>IFERROR(__xludf.DUMMYFUNCTION("""COMPUTED_VALUE"""),"")</f>
        <v/>
      </c>
      <c r="Z778" t="str">
        <f>IFERROR(__xludf.DUMMYFUNCTION("""COMPUTED_VALUE"""),"")</f>
        <v/>
      </c>
      <c r="AA778" t="str">
        <f>IFERROR(__xludf.DUMMYFUNCTION("""COMPUTED_VALUE"""),"")</f>
        <v/>
      </c>
      <c r="AB778" t="str">
        <f>IFERROR(__xludf.DUMMYFUNCTION("""COMPUTED_VALUE"""),"")</f>
        <v/>
      </c>
      <c r="AC778" t="str">
        <f>IFERROR(__xludf.DUMMYFUNCTION("""COMPUTED_VALUE"""),"")</f>
        <v/>
      </c>
      <c r="AD778" t="str">
        <f>IFERROR(__xludf.DUMMYFUNCTION("""COMPUTED_VALUE"""),"")</f>
        <v/>
      </c>
      <c r="AE778" t="str">
        <f>IFERROR(__xludf.DUMMYFUNCTION("""COMPUTED_VALUE"""),"")</f>
        <v/>
      </c>
      <c r="AF778" t="str">
        <f>IFERROR(__xludf.DUMMYFUNCTION("""COMPUTED_VALUE"""),"")</f>
        <v/>
      </c>
      <c r="AG778" t="str">
        <f>IFERROR(__xludf.DUMMYFUNCTION("""COMPUTED_VALUE"""),"")</f>
        <v/>
      </c>
    </row>
    <row r="779">
      <c r="A779" t="str">
        <f>IFERROR(__xludf.DUMMYFUNCTION("""COMPUTED_VALUE"""),"")</f>
        <v/>
      </c>
      <c r="B779" t="str">
        <f>IFERROR(__xludf.DUMMYFUNCTION("""COMPUTED_VALUE"""),"")</f>
        <v/>
      </c>
      <c r="C779" t="str">
        <f>IFERROR(__xludf.DUMMYFUNCTION("""COMPUTED_VALUE"""),"")</f>
        <v/>
      </c>
      <c r="D779" t="str">
        <f>IFERROR(__xludf.DUMMYFUNCTION("""COMPUTED_VALUE"""),"")</f>
        <v/>
      </c>
      <c r="E779" t="str">
        <f>IFERROR(__xludf.DUMMYFUNCTION("""COMPUTED_VALUE"""),"")</f>
        <v/>
      </c>
      <c r="F779" t="str">
        <f>IFERROR(__xludf.DUMMYFUNCTION("""COMPUTED_VALUE"""),"")</f>
        <v/>
      </c>
      <c r="G779" t="str">
        <f>IFERROR(__xludf.DUMMYFUNCTION("""COMPUTED_VALUE"""),"")</f>
        <v/>
      </c>
      <c r="H779" t="str">
        <f>IFERROR(__xludf.DUMMYFUNCTION("""COMPUTED_VALUE"""),"")</f>
        <v/>
      </c>
      <c r="I779" t="str">
        <f>IFERROR(__xludf.DUMMYFUNCTION("""COMPUTED_VALUE"""),"")</f>
        <v/>
      </c>
      <c r="J779" t="str">
        <f>IFERROR(__xludf.DUMMYFUNCTION("""COMPUTED_VALUE"""),"")</f>
        <v/>
      </c>
      <c r="K779" t="str">
        <f>IFERROR(__xludf.DUMMYFUNCTION("""COMPUTED_VALUE"""),"")</f>
        <v/>
      </c>
      <c r="L779" s="61" t="str">
        <f>IFERROR(__xludf.DUMMYFUNCTION("""COMPUTED_VALUE"""),"")</f>
        <v/>
      </c>
      <c r="M779" s="61" t="str">
        <f>IFERROR(__xludf.DUMMYFUNCTION("""COMPUTED_VALUE"""),"")</f>
        <v/>
      </c>
      <c r="N779" t="str">
        <f>IFERROR(__xludf.DUMMYFUNCTION("""COMPUTED_VALUE"""),"")</f>
        <v/>
      </c>
      <c r="O779" t="str">
        <f>IFERROR(__xludf.DUMMYFUNCTION("""COMPUTED_VALUE"""),"")</f>
        <v/>
      </c>
      <c r="P779" t="str">
        <f>IFERROR(__xludf.DUMMYFUNCTION("""COMPUTED_VALUE"""),"")</f>
        <v/>
      </c>
      <c r="Q779" t="str">
        <f>IFERROR(__xludf.DUMMYFUNCTION("""COMPUTED_VALUE"""),"")</f>
        <v/>
      </c>
      <c r="R779" t="str">
        <f>IFERROR(__xludf.DUMMYFUNCTION("""COMPUTED_VALUE"""),"")</f>
        <v/>
      </c>
      <c r="S779" t="str">
        <f>IFERROR(__xludf.DUMMYFUNCTION("""COMPUTED_VALUE"""),"")</f>
        <v/>
      </c>
      <c r="T779" t="str">
        <f>IFERROR(__xludf.DUMMYFUNCTION("""COMPUTED_VALUE"""),"")</f>
        <v/>
      </c>
      <c r="U779" t="str">
        <f>IFERROR(__xludf.DUMMYFUNCTION("""COMPUTED_VALUE"""),"")</f>
        <v/>
      </c>
      <c r="V779" t="str">
        <f>IFERROR(__xludf.DUMMYFUNCTION("""COMPUTED_VALUE"""),"")</f>
        <v/>
      </c>
      <c r="W779" t="str">
        <f>IFERROR(__xludf.DUMMYFUNCTION("""COMPUTED_VALUE"""),"")</f>
        <v/>
      </c>
      <c r="X779" t="str">
        <f>IFERROR(__xludf.DUMMYFUNCTION("""COMPUTED_VALUE"""),"")</f>
        <v/>
      </c>
      <c r="Y779" t="str">
        <f>IFERROR(__xludf.DUMMYFUNCTION("""COMPUTED_VALUE"""),"")</f>
        <v/>
      </c>
      <c r="Z779" t="str">
        <f>IFERROR(__xludf.DUMMYFUNCTION("""COMPUTED_VALUE"""),"")</f>
        <v/>
      </c>
      <c r="AA779" t="str">
        <f>IFERROR(__xludf.DUMMYFUNCTION("""COMPUTED_VALUE"""),"")</f>
        <v/>
      </c>
      <c r="AB779" t="str">
        <f>IFERROR(__xludf.DUMMYFUNCTION("""COMPUTED_VALUE"""),"")</f>
        <v/>
      </c>
      <c r="AC779" t="str">
        <f>IFERROR(__xludf.DUMMYFUNCTION("""COMPUTED_VALUE"""),"")</f>
        <v/>
      </c>
      <c r="AD779" t="str">
        <f>IFERROR(__xludf.DUMMYFUNCTION("""COMPUTED_VALUE"""),"")</f>
        <v/>
      </c>
      <c r="AE779" t="str">
        <f>IFERROR(__xludf.DUMMYFUNCTION("""COMPUTED_VALUE"""),"")</f>
        <v/>
      </c>
      <c r="AF779" t="str">
        <f>IFERROR(__xludf.DUMMYFUNCTION("""COMPUTED_VALUE"""),"")</f>
        <v/>
      </c>
      <c r="AG779" t="str">
        <f>IFERROR(__xludf.DUMMYFUNCTION("""COMPUTED_VALUE"""),"")</f>
        <v/>
      </c>
    </row>
    <row r="780">
      <c r="A780" t="str">
        <f>IFERROR(__xludf.DUMMYFUNCTION("""COMPUTED_VALUE"""),"")</f>
        <v/>
      </c>
      <c r="B780" t="str">
        <f>IFERROR(__xludf.DUMMYFUNCTION("""COMPUTED_VALUE"""),"")</f>
        <v/>
      </c>
      <c r="C780" t="str">
        <f>IFERROR(__xludf.DUMMYFUNCTION("""COMPUTED_VALUE"""),"")</f>
        <v/>
      </c>
      <c r="D780" t="str">
        <f>IFERROR(__xludf.DUMMYFUNCTION("""COMPUTED_VALUE"""),"")</f>
        <v/>
      </c>
      <c r="E780" t="str">
        <f>IFERROR(__xludf.DUMMYFUNCTION("""COMPUTED_VALUE"""),"")</f>
        <v/>
      </c>
      <c r="F780" t="str">
        <f>IFERROR(__xludf.DUMMYFUNCTION("""COMPUTED_VALUE"""),"")</f>
        <v/>
      </c>
      <c r="G780" t="str">
        <f>IFERROR(__xludf.DUMMYFUNCTION("""COMPUTED_VALUE"""),"")</f>
        <v/>
      </c>
      <c r="H780" t="str">
        <f>IFERROR(__xludf.DUMMYFUNCTION("""COMPUTED_VALUE"""),"")</f>
        <v/>
      </c>
      <c r="I780" t="str">
        <f>IFERROR(__xludf.DUMMYFUNCTION("""COMPUTED_VALUE"""),"")</f>
        <v/>
      </c>
      <c r="J780" t="str">
        <f>IFERROR(__xludf.DUMMYFUNCTION("""COMPUTED_VALUE"""),"")</f>
        <v/>
      </c>
      <c r="K780" t="str">
        <f>IFERROR(__xludf.DUMMYFUNCTION("""COMPUTED_VALUE"""),"")</f>
        <v/>
      </c>
      <c r="L780" s="61" t="str">
        <f>IFERROR(__xludf.DUMMYFUNCTION("""COMPUTED_VALUE"""),"")</f>
        <v/>
      </c>
      <c r="M780" s="61" t="str">
        <f>IFERROR(__xludf.DUMMYFUNCTION("""COMPUTED_VALUE"""),"")</f>
        <v/>
      </c>
      <c r="N780" t="str">
        <f>IFERROR(__xludf.DUMMYFUNCTION("""COMPUTED_VALUE"""),"")</f>
        <v/>
      </c>
      <c r="O780" t="str">
        <f>IFERROR(__xludf.DUMMYFUNCTION("""COMPUTED_VALUE"""),"")</f>
        <v/>
      </c>
      <c r="P780" t="str">
        <f>IFERROR(__xludf.DUMMYFUNCTION("""COMPUTED_VALUE"""),"")</f>
        <v/>
      </c>
      <c r="Q780" t="str">
        <f>IFERROR(__xludf.DUMMYFUNCTION("""COMPUTED_VALUE"""),"")</f>
        <v/>
      </c>
      <c r="R780" t="str">
        <f>IFERROR(__xludf.DUMMYFUNCTION("""COMPUTED_VALUE"""),"")</f>
        <v/>
      </c>
      <c r="S780" t="str">
        <f>IFERROR(__xludf.DUMMYFUNCTION("""COMPUTED_VALUE"""),"")</f>
        <v/>
      </c>
      <c r="T780" t="str">
        <f>IFERROR(__xludf.DUMMYFUNCTION("""COMPUTED_VALUE"""),"")</f>
        <v/>
      </c>
      <c r="U780" t="str">
        <f>IFERROR(__xludf.DUMMYFUNCTION("""COMPUTED_VALUE"""),"")</f>
        <v/>
      </c>
      <c r="V780" t="str">
        <f>IFERROR(__xludf.DUMMYFUNCTION("""COMPUTED_VALUE"""),"")</f>
        <v/>
      </c>
      <c r="W780" t="str">
        <f>IFERROR(__xludf.DUMMYFUNCTION("""COMPUTED_VALUE"""),"")</f>
        <v/>
      </c>
      <c r="X780" t="str">
        <f>IFERROR(__xludf.DUMMYFUNCTION("""COMPUTED_VALUE"""),"")</f>
        <v/>
      </c>
      <c r="Y780" t="str">
        <f>IFERROR(__xludf.DUMMYFUNCTION("""COMPUTED_VALUE"""),"")</f>
        <v/>
      </c>
      <c r="Z780" t="str">
        <f>IFERROR(__xludf.DUMMYFUNCTION("""COMPUTED_VALUE"""),"")</f>
        <v/>
      </c>
      <c r="AA780" t="str">
        <f>IFERROR(__xludf.DUMMYFUNCTION("""COMPUTED_VALUE"""),"")</f>
        <v/>
      </c>
      <c r="AB780" t="str">
        <f>IFERROR(__xludf.DUMMYFUNCTION("""COMPUTED_VALUE"""),"")</f>
        <v/>
      </c>
      <c r="AC780" t="str">
        <f>IFERROR(__xludf.DUMMYFUNCTION("""COMPUTED_VALUE"""),"")</f>
        <v/>
      </c>
      <c r="AD780" t="str">
        <f>IFERROR(__xludf.DUMMYFUNCTION("""COMPUTED_VALUE"""),"")</f>
        <v/>
      </c>
      <c r="AE780" t="str">
        <f>IFERROR(__xludf.DUMMYFUNCTION("""COMPUTED_VALUE"""),"")</f>
        <v/>
      </c>
      <c r="AF780" t="str">
        <f>IFERROR(__xludf.DUMMYFUNCTION("""COMPUTED_VALUE"""),"")</f>
        <v/>
      </c>
      <c r="AG780" t="str">
        <f>IFERROR(__xludf.DUMMYFUNCTION("""COMPUTED_VALUE"""),"")</f>
        <v/>
      </c>
    </row>
    <row r="781">
      <c r="A781" t="str">
        <f>IFERROR(__xludf.DUMMYFUNCTION("""COMPUTED_VALUE"""),"")</f>
        <v/>
      </c>
      <c r="B781" t="str">
        <f>IFERROR(__xludf.DUMMYFUNCTION("""COMPUTED_VALUE"""),"")</f>
        <v/>
      </c>
      <c r="C781" t="str">
        <f>IFERROR(__xludf.DUMMYFUNCTION("""COMPUTED_VALUE"""),"")</f>
        <v/>
      </c>
      <c r="D781" t="str">
        <f>IFERROR(__xludf.DUMMYFUNCTION("""COMPUTED_VALUE"""),"")</f>
        <v/>
      </c>
      <c r="E781" t="str">
        <f>IFERROR(__xludf.DUMMYFUNCTION("""COMPUTED_VALUE"""),"")</f>
        <v/>
      </c>
      <c r="F781" t="str">
        <f>IFERROR(__xludf.DUMMYFUNCTION("""COMPUTED_VALUE"""),"")</f>
        <v/>
      </c>
      <c r="G781" t="str">
        <f>IFERROR(__xludf.DUMMYFUNCTION("""COMPUTED_VALUE"""),"")</f>
        <v/>
      </c>
      <c r="H781" t="str">
        <f>IFERROR(__xludf.DUMMYFUNCTION("""COMPUTED_VALUE"""),"")</f>
        <v/>
      </c>
      <c r="I781" t="str">
        <f>IFERROR(__xludf.DUMMYFUNCTION("""COMPUTED_VALUE"""),"")</f>
        <v/>
      </c>
      <c r="J781" t="str">
        <f>IFERROR(__xludf.DUMMYFUNCTION("""COMPUTED_VALUE"""),"")</f>
        <v/>
      </c>
      <c r="K781" t="str">
        <f>IFERROR(__xludf.DUMMYFUNCTION("""COMPUTED_VALUE"""),"")</f>
        <v/>
      </c>
      <c r="L781" s="61" t="str">
        <f>IFERROR(__xludf.DUMMYFUNCTION("""COMPUTED_VALUE"""),"")</f>
        <v/>
      </c>
      <c r="M781" s="61" t="str">
        <f>IFERROR(__xludf.DUMMYFUNCTION("""COMPUTED_VALUE"""),"")</f>
        <v/>
      </c>
      <c r="N781" t="str">
        <f>IFERROR(__xludf.DUMMYFUNCTION("""COMPUTED_VALUE"""),"")</f>
        <v/>
      </c>
      <c r="O781" t="str">
        <f>IFERROR(__xludf.DUMMYFUNCTION("""COMPUTED_VALUE"""),"")</f>
        <v/>
      </c>
      <c r="P781" t="str">
        <f>IFERROR(__xludf.DUMMYFUNCTION("""COMPUTED_VALUE"""),"")</f>
        <v/>
      </c>
      <c r="Q781" t="str">
        <f>IFERROR(__xludf.DUMMYFUNCTION("""COMPUTED_VALUE"""),"")</f>
        <v/>
      </c>
      <c r="R781" t="str">
        <f>IFERROR(__xludf.DUMMYFUNCTION("""COMPUTED_VALUE"""),"")</f>
        <v/>
      </c>
      <c r="S781" t="str">
        <f>IFERROR(__xludf.DUMMYFUNCTION("""COMPUTED_VALUE"""),"")</f>
        <v/>
      </c>
      <c r="T781" t="str">
        <f>IFERROR(__xludf.DUMMYFUNCTION("""COMPUTED_VALUE"""),"")</f>
        <v/>
      </c>
      <c r="U781" t="str">
        <f>IFERROR(__xludf.DUMMYFUNCTION("""COMPUTED_VALUE"""),"")</f>
        <v/>
      </c>
      <c r="V781" t="str">
        <f>IFERROR(__xludf.DUMMYFUNCTION("""COMPUTED_VALUE"""),"")</f>
        <v/>
      </c>
      <c r="W781" t="str">
        <f>IFERROR(__xludf.DUMMYFUNCTION("""COMPUTED_VALUE"""),"")</f>
        <v/>
      </c>
      <c r="X781" t="str">
        <f>IFERROR(__xludf.DUMMYFUNCTION("""COMPUTED_VALUE"""),"")</f>
        <v/>
      </c>
      <c r="Y781" t="str">
        <f>IFERROR(__xludf.DUMMYFUNCTION("""COMPUTED_VALUE"""),"")</f>
        <v/>
      </c>
      <c r="Z781" t="str">
        <f>IFERROR(__xludf.DUMMYFUNCTION("""COMPUTED_VALUE"""),"")</f>
        <v/>
      </c>
      <c r="AA781" t="str">
        <f>IFERROR(__xludf.DUMMYFUNCTION("""COMPUTED_VALUE"""),"")</f>
        <v/>
      </c>
      <c r="AB781" t="str">
        <f>IFERROR(__xludf.DUMMYFUNCTION("""COMPUTED_VALUE"""),"")</f>
        <v/>
      </c>
      <c r="AC781" t="str">
        <f>IFERROR(__xludf.DUMMYFUNCTION("""COMPUTED_VALUE"""),"")</f>
        <v/>
      </c>
      <c r="AD781" t="str">
        <f>IFERROR(__xludf.DUMMYFUNCTION("""COMPUTED_VALUE"""),"")</f>
        <v/>
      </c>
      <c r="AE781" t="str">
        <f>IFERROR(__xludf.DUMMYFUNCTION("""COMPUTED_VALUE"""),"")</f>
        <v/>
      </c>
      <c r="AF781" t="str">
        <f>IFERROR(__xludf.DUMMYFUNCTION("""COMPUTED_VALUE"""),"")</f>
        <v/>
      </c>
      <c r="AG781" t="str">
        <f>IFERROR(__xludf.DUMMYFUNCTION("""COMPUTED_VALUE"""),"")</f>
        <v/>
      </c>
    </row>
    <row r="782">
      <c r="A782" t="str">
        <f>IFERROR(__xludf.DUMMYFUNCTION("""COMPUTED_VALUE"""),"")</f>
        <v/>
      </c>
      <c r="B782" t="str">
        <f>IFERROR(__xludf.DUMMYFUNCTION("""COMPUTED_VALUE"""),"")</f>
        <v/>
      </c>
      <c r="C782" t="str">
        <f>IFERROR(__xludf.DUMMYFUNCTION("""COMPUTED_VALUE"""),"")</f>
        <v/>
      </c>
      <c r="D782" t="str">
        <f>IFERROR(__xludf.DUMMYFUNCTION("""COMPUTED_VALUE"""),"")</f>
        <v/>
      </c>
      <c r="E782" t="str">
        <f>IFERROR(__xludf.DUMMYFUNCTION("""COMPUTED_VALUE"""),"")</f>
        <v/>
      </c>
      <c r="F782" t="str">
        <f>IFERROR(__xludf.DUMMYFUNCTION("""COMPUTED_VALUE"""),"")</f>
        <v/>
      </c>
      <c r="G782" t="str">
        <f>IFERROR(__xludf.DUMMYFUNCTION("""COMPUTED_VALUE"""),"")</f>
        <v/>
      </c>
      <c r="H782" t="str">
        <f>IFERROR(__xludf.DUMMYFUNCTION("""COMPUTED_VALUE"""),"")</f>
        <v/>
      </c>
      <c r="I782" t="str">
        <f>IFERROR(__xludf.DUMMYFUNCTION("""COMPUTED_VALUE"""),"")</f>
        <v/>
      </c>
      <c r="J782" t="str">
        <f>IFERROR(__xludf.DUMMYFUNCTION("""COMPUTED_VALUE"""),"")</f>
        <v/>
      </c>
      <c r="K782" t="str">
        <f>IFERROR(__xludf.DUMMYFUNCTION("""COMPUTED_VALUE"""),"")</f>
        <v/>
      </c>
      <c r="L782" s="61" t="str">
        <f>IFERROR(__xludf.DUMMYFUNCTION("""COMPUTED_VALUE"""),"")</f>
        <v/>
      </c>
      <c r="M782" s="61" t="str">
        <f>IFERROR(__xludf.DUMMYFUNCTION("""COMPUTED_VALUE"""),"")</f>
        <v/>
      </c>
      <c r="N782" t="str">
        <f>IFERROR(__xludf.DUMMYFUNCTION("""COMPUTED_VALUE"""),"")</f>
        <v/>
      </c>
      <c r="O782" t="str">
        <f>IFERROR(__xludf.DUMMYFUNCTION("""COMPUTED_VALUE"""),"")</f>
        <v/>
      </c>
      <c r="P782" t="str">
        <f>IFERROR(__xludf.DUMMYFUNCTION("""COMPUTED_VALUE"""),"")</f>
        <v/>
      </c>
      <c r="Q782" t="str">
        <f>IFERROR(__xludf.DUMMYFUNCTION("""COMPUTED_VALUE"""),"")</f>
        <v/>
      </c>
      <c r="R782" t="str">
        <f>IFERROR(__xludf.DUMMYFUNCTION("""COMPUTED_VALUE"""),"")</f>
        <v/>
      </c>
      <c r="S782" t="str">
        <f>IFERROR(__xludf.DUMMYFUNCTION("""COMPUTED_VALUE"""),"")</f>
        <v/>
      </c>
      <c r="T782" t="str">
        <f>IFERROR(__xludf.DUMMYFUNCTION("""COMPUTED_VALUE"""),"")</f>
        <v/>
      </c>
      <c r="U782" t="str">
        <f>IFERROR(__xludf.DUMMYFUNCTION("""COMPUTED_VALUE"""),"")</f>
        <v/>
      </c>
      <c r="V782" t="str">
        <f>IFERROR(__xludf.DUMMYFUNCTION("""COMPUTED_VALUE"""),"")</f>
        <v/>
      </c>
      <c r="W782" t="str">
        <f>IFERROR(__xludf.DUMMYFUNCTION("""COMPUTED_VALUE"""),"")</f>
        <v/>
      </c>
      <c r="X782" t="str">
        <f>IFERROR(__xludf.DUMMYFUNCTION("""COMPUTED_VALUE"""),"")</f>
        <v/>
      </c>
      <c r="Y782" t="str">
        <f>IFERROR(__xludf.DUMMYFUNCTION("""COMPUTED_VALUE"""),"")</f>
        <v/>
      </c>
      <c r="Z782" t="str">
        <f>IFERROR(__xludf.DUMMYFUNCTION("""COMPUTED_VALUE"""),"")</f>
        <v/>
      </c>
      <c r="AA782" t="str">
        <f>IFERROR(__xludf.DUMMYFUNCTION("""COMPUTED_VALUE"""),"")</f>
        <v/>
      </c>
      <c r="AB782" t="str">
        <f>IFERROR(__xludf.DUMMYFUNCTION("""COMPUTED_VALUE"""),"")</f>
        <v/>
      </c>
      <c r="AC782" t="str">
        <f>IFERROR(__xludf.DUMMYFUNCTION("""COMPUTED_VALUE"""),"")</f>
        <v/>
      </c>
      <c r="AD782" t="str">
        <f>IFERROR(__xludf.DUMMYFUNCTION("""COMPUTED_VALUE"""),"")</f>
        <v/>
      </c>
      <c r="AE782" t="str">
        <f>IFERROR(__xludf.DUMMYFUNCTION("""COMPUTED_VALUE"""),"")</f>
        <v/>
      </c>
      <c r="AF782" t="str">
        <f>IFERROR(__xludf.DUMMYFUNCTION("""COMPUTED_VALUE"""),"")</f>
        <v/>
      </c>
      <c r="AG782" t="str">
        <f>IFERROR(__xludf.DUMMYFUNCTION("""COMPUTED_VALUE"""),"")</f>
        <v/>
      </c>
    </row>
    <row r="783">
      <c r="A783" t="str">
        <f>IFERROR(__xludf.DUMMYFUNCTION("""COMPUTED_VALUE"""),"")</f>
        <v/>
      </c>
      <c r="B783" t="str">
        <f>IFERROR(__xludf.DUMMYFUNCTION("""COMPUTED_VALUE"""),"")</f>
        <v/>
      </c>
      <c r="C783" t="str">
        <f>IFERROR(__xludf.DUMMYFUNCTION("""COMPUTED_VALUE"""),"")</f>
        <v/>
      </c>
      <c r="D783" t="str">
        <f>IFERROR(__xludf.DUMMYFUNCTION("""COMPUTED_VALUE"""),"")</f>
        <v/>
      </c>
      <c r="E783" t="str">
        <f>IFERROR(__xludf.DUMMYFUNCTION("""COMPUTED_VALUE"""),"")</f>
        <v/>
      </c>
      <c r="F783" t="str">
        <f>IFERROR(__xludf.DUMMYFUNCTION("""COMPUTED_VALUE"""),"")</f>
        <v/>
      </c>
      <c r="G783" t="str">
        <f>IFERROR(__xludf.DUMMYFUNCTION("""COMPUTED_VALUE"""),"")</f>
        <v/>
      </c>
      <c r="H783" t="str">
        <f>IFERROR(__xludf.DUMMYFUNCTION("""COMPUTED_VALUE"""),"")</f>
        <v/>
      </c>
      <c r="I783" t="str">
        <f>IFERROR(__xludf.DUMMYFUNCTION("""COMPUTED_VALUE"""),"")</f>
        <v/>
      </c>
      <c r="J783" t="str">
        <f>IFERROR(__xludf.DUMMYFUNCTION("""COMPUTED_VALUE"""),"")</f>
        <v/>
      </c>
      <c r="K783" t="str">
        <f>IFERROR(__xludf.DUMMYFUNCTION("""COMPUTED_VALUE"""),"")</f>
        <v/>
      </c>
      <c r="L783" s="61" t="str">
        <f>IFERROR(__xludf.DUMMYFUNCTION("""COMPUTED_VALUE"""),"")</f>
        <v/>
      </c>
      <c r="M783" s="61" t="str">
        <f>IFERROR(__xludf.DUMMYFUNCTION("""COMPUTED_VALUE"""),"")</f>
        <v/>
      </c>
      <c r="N783" t="str">
        <f>IFERROR(__xludf.DUMMYFUNCTION("""COMPUTED_VALUE"""),"")</f>
        <v/>
      </c>
      <c r="O783" t="str">
        <f>IFERROR(__xludf.DUMMYFUNCTION("""COMPUTED_VALUE"""),"")</f>
        <v/>
      </c>
      <c r="P783" t="str">
        <f>IFERROR(__xludf.DUMMYFUNCTION("""COMPUTED_VALUE"""),"")</f>
        <v/>
      </c>
      <c r="Q783" t="str">
        <f>IFERROR(__xludf.DUMMYFUNCTION("""COMPUTED_VALUE"""),"")</f>
        <v/>
      </c>
      <c r="R783" t="str">
        <f>IFERROR(__xludf.DUMMYFUNCTION("""COMPUTED_VALUE"""),"")</f>
        <v/>
      </c>
      <c r="S783" t="str">
        <f>IFERROR(__xludf.DUMMYFUNCTION("""COMPUTED_VALUE"""),"")</f>
        <v/>
      </c>
      <c r="T783" t="str">
        <f>IFERROR(__xludf.DUMMYFUNCTION("""COMPUTED_VALUE"""),"")</f>
        <v/>
      </c>
      <c r="U783" t="str">
        <f>IFERROR(__xludf.DUMMYFUNCTION("""COMPUTED_VALUE"""),"")</f>
        <v/>
      </c>
      <c r="V783" t="str">
        <f>IFERROR(__xludf.DUMMYFUNCTION("""COMPUTED_VALUE"""),"")</f>
        <v/>
      </c>
      <c r="W783" t="str">
        <f>IFERROR(__xludf.DUMMYFUNCTION("""COMPUTED_VALUE"""),"")</f>
        <v/>
      </c>
      <c r="X783" t="str">
        <f>IFERROR(__xludf.DUMMYFUNCTION("""COMPUTED_VALUE"""),"")</f>
        <v/>
      </c>
      <c r="Y783" t="str">
        <f>IFERROR(__xludf.DUMMYFUNCTION("""COMPUTED_VALUE"""),"")</f>
        <v/>
      </c>
      <c r="Z783" t="str">
        <f>IFERROR(__xludf.DUMMYFUNCTION("""COMPUTED_VALUE"""),"")</f>
        <v/>
      </c>
      <c r="AA783" t="str">
        <f>IFERROR(__xludf.DUMMYFUNCTION("""COMPUTED_VALUE"""),"")</f>
        <v/>
      </c>
      <c r="AB783" t="str">
        <f>IFERROR(__xludf.DUMMYFUNCTION("""COMPUTED_VALUE"""),"")</f>
        <v/>
      </c>
      <c r="AC783" t="str">
        <f>IFERROR(__xludf.DUMMYFUNCTION("""COMPUTED_VALUE"""),"")</f>
        <v/>
      </c>
      <c r="AD783" t="str">
        <f>IFERROR(__xludf.DUMMYFUNCTION("""COMPUTED_VALUE"""),"")</f>
        <v/>
      </c>
      <c r="AE783" t="str">
        <f>IFERROR(__xludf.DUMMYFUNCTION("""COMPUTED_VALUE"""),"")</f>
        <v/>
      </c>
      <c r="AF783" t="str">
        <f>IFERROR(__xludf.DUMMYFUNCTION("""COMPUTED_VALUE"""),"")</f>
        <v/>
      </c>
      <c r="AG783" t="str">
        <f>IFERROR(__xludf.DUMMYFUNCTION("""COMPUTED_VALUE"""),"")</f>
        <v/>
      </c>
    </row>
    <row r="784">
      <c r="A784" t="str">
        <f>IFERROR(__xludf.DUMMYFUNCTION("""COMPUTED_VALUE"""),"")</f>
        <v/>
      </c>
      <c r="B784" t="str">
        <f>IFERROR(__xludf.DUMMYFUNCTION("""COMPUTED_VALUE"""),"")</f>
        <v/>
      </c>
      <c r="C784" t="str">
        <f>IFERROR(__xludf.DUMMYFUNCTION("""COMPUTED_VALUE"""),"")</f>
        <v/>
      </c>
      <c r="D784" t="str">
        <f>IFERROR(__xludf.DUMMYFUNCTION("""COMPUTED_VALUE"""),"")</f>
        <v/>
      </c>
      <c r="E784" t="str">
        <f>IFERROR(__xludf.DUMMYFUNCTION("""COMPUTED_VALUE"""),"")</f>
        <v/>
      </c>
      <c r="F784" t="str">
        <f>IFERROR(__xludf.DUMMYFUNCTION("""COMPUTED_VALUE"""),"")</f>
        <v/>
      </c>
      <c r="G784" t="str">
        <f>IFERROR(__xludf.DUMMYFUNCTION("""COMPUTED_VALUE"""),"")</f>
        <v/>
      </c>
      <c r="H784" t="str">
        <f>IFERROR(__xludf.DUMMYFUNCTION("""COMPUTED_VALUE"""),"")</f>
        <v/>
      </c>
      <c r="I784" t="str">
        <f>IFERROR(__xludf.DUMMYFUNCTION("""COMPUTED_VALUE"""),"")</f>
        <v/>
      </c>
      <c r="J784" t="str">
        <f>IFERROR(__xludf.DUMMYFUNCTION("""COMPUTED_VALUE"""),"")</f>
        <v/>
      </c>
      <c r="K784" t="str">
        <f>IFERROR(__xludf.DUMMYFUNCTION("""COMPUTED_VALUE"""),"")</f>
        <v/>
      </c>
      <c r="L784" s="61" t="str">
        <f>IFERROR(__xludf.DUMMYFUNCTION("""COMPUTED_VALUE"""),"")</f>
        <v/>
      </c>
      <c r="M784" s="61" t="str">
        <f>IFERROR(__xludf.DUMMYFUNCTION("""COMPUTED_VALUE"""),"")</f>
        <v/>
      </c>
      <c r="N784" t="str">
        <f>IFERROR(__xludf.DUMMYFUNCTION("""COMPUTED_VALUE"""),"")</f>
        <v/>
      </c>
      <c r="O784" t="str">
        <f>IFERROR(__xludf.DUMMYFUNCTION("""COMPUTED_VALUE"""),"")</f>
        <v/>
      </c>
      <c r="P784" t="str">
        <f>IFERROR(__xludf.DUMMYFUNCTION("""COMPUTED_VALUE"""),"")</f>
        <v/>
      </c>
      <c r="Q784" t="str">
        <f>IFERROR(__xludf.DUMMYFUNCTION("""COMPUTED_VALUE"""),"")</f>
        <v/>
      </c>
      <c r="R784" t="str">
        <f>IFERROR(__xludf.DUMMYFUNCTION("""COMPUTED_VALUE"""),"")</f>
        <v/>
      </c>
      <c r="S784" t="str">
        <f>IFERROR(__xludf.DUMMYFUNCTION("""COMPUTED_VALUE"""),"")</f>
        <v/>
      </c>
      <c r="T784" t="str">
        <f>IFERROR(__xludf.DUMMYFUNCTION("""COMPUTED_VALUE"""),"")</f>
        <v/>
      </c>
      <c r="U784" t="str">
        <f>IFERROR(__xludf.DUMMYFUNCTION("""COMPUTED_VALUE"""),"")</f>
        <v/>
      </c>
      <c r="V784" t="str">
        <f>IFERROR(__xludf.DUMMYFUNCTION("""COMPUTED_VALUE"""),"")</f>
        <v/>
      </c>
      <c r="W784" t="str">
        <f>IFERROR(__xludf.DUMMYFUNCTION("""COMPUTED_VALUE"""),"")</f>
        <v/>
      </c>
      <c r="X784" t="str">
        <f>IFERROR(__xludf.DUMMYFUNCTION("""COMPUTED_VALUE"""),"")</f>
        <v/>
      </c>
      <c r="Y784" t="str">
        <f>IFERROR(__xludf.DUMMYFUNCTION("""COMPUTED_VALUE"""),"")</f>
        <v/>
      </c>
      <c r="Z784" t="str">
        <f>IFERROR(__xludf.DUMMYFUNCTION("""COMPUTED_VALUE"""),"")</f>
        <v/>
      </c>
      <c r="AA784" t="str">
        <f>IFERROR(__xludf.DUMMYFUNCTION("""COMPUTED_VALUE"""),"")</f>
        <v/>
      </c>
      <c r="AB784" t="str">
        <f>IFERROR(__xludf.DUMMYFUNCTION("""COMPUTED_VALUE"""),"")</f>
        <v/>
      </c>
      <c r="AC784" t="str">
        <f>IFERROR(__xludf.DUMMYFUNCTION("""COMPUTED_VALUE"""),"")</f>
        <v/>
      </c>
      <c r="AD784" t="str">
        <f>IFERROR(__xludf.DUMMYFUNCTION("""COMPUTED_VALUE"""),"")</f>
        <v/>
      </c>
      <c r="AE784" t="str">
        <f>IFERROR(__xludf.DUMMYFUNCTION("""COMPUTED_VALUE"""),"")</f>
        <v/>
      </c>
      <c r="AF784" t="str">
        <f>IFERROR(__xludf.DUMMYFUNCTION("""COMPUTED_VALUE"""),"")</f>
        <v/>
      </c>
      <c r="AG784" t="str">
        <f>IFERROR(__xludf.DUMMYFUNCTION("""COMPUTED_VALUE"""),"")</f>
        <v/>
      </c>
    </row>
    <row r="785">
      <c r="A785" t="str">
        <f>IFERROR(__xludf.DUMMYFUNCTION("""COMPUTED_VALUE"""),"")</f>
        <v/>
      </c>
      <c r="B785" t="str">
        <f>IFERROR(__xludf.DUMMYFUNCTION("""COMPUTED_VALUE"""),"")</f>
        <v/>
      </c>
      <c r="C785" t="str">
        <f>IFERROR(__xludf.DUMMYFUNCTION("""COMPUTED_VALUE"""),"")</f>
        <v/>
      </c>
      <c r="D785" t="str">
        <f>IFERROR(__xludf.DUMMYFUNCTION("""COMPUTED_VALUE"""),"")</f>
        <v/>
      </c>
      <c r="E785" t="str">
        <f>IFERROR(__xludf.DUMMYFUNCTION("""COMPUTED_VALUE"""),"")</f>
        <v/>
      </c>
      <c r="F785" t="str">
        <f>IFERROR(__xludf.DUMMYFUNCTION("""COMPUTED_VALUE"""),"")</f>
        <v/>
      </c>
      <c r="G785" t="str">
        <f>IFERROR(__xludf.DUMMYFUNCTION("""COMPUTED_VALUE"""),"")</f>
        <v/>
      </c>
      <c r="H785" t="str">
        <f>IFERROR(__xludf.DUMMYFUNCTION("""COMPUTED_VALUE"""),"")</f>
        <v/>
      </c>
      <c r="I785" t="str">
        <f>IFERROR(__xludf.DUMMYFUNCTION("""COMPUTED_VALUE"""),"")</f>
        <v/>
      </c>
      <c r="J785" t="str">
        <f>IFERROR(__xludf.DUMMYFUNCTION("""COMPUTED_VALUE"""),"")</f>
        <v/>
      </c>
      <c r="K785" t="str">
        <f>IFERROR(__xludf.DUMMYFUNCTION("""COMPUTED_VALUE"""),"")</f>
        <v/>
      </c>
      <c r="L785" s="61" t="str">
        <f>IFERROR(__xludf.DUMMYFUNCTION("""COMPUTED_VALUE"""),"")</f>
        <v/>
      </c>
      <c r="M785" s="61" t="str">
        <f>IFERROR(__xludf.DUMMYFUNCTION("""COMPUTED_VALUE"""),"")</f>
        <v/>
      </c>
      <c r="N785" t="str">
        <f>IFERROR(__xludf.DUMMYFUNCTION("""COMPUTED_VALUE"""),"")</f>
        <v/>
      </c>
      <c r="O785" t="str">
        <f>IFERROR(__xludf.DUMMYFUNCTION("""COMPUTED_VALUE"""),"")</f>
        <v/>
      </c>
      <c r="P785" t="str">
        <f>IFERROR(__xludf.DUMMYFUNCTION("""COMPUTED_VALUE"""),"")</f>
        <v/>
      </c>
      <c r="Q785" t="str">
        <f>IFERROR(__xludf.DUMMYFUNCTION("""COMPUTED_VALUE"""),"")</f>
        <v/>
      </c>
      <c r="R785" t="str">
        <f>IFERROR(__xludf.DUMMYFUNCTION("""COMPUTED_VALUE"""),"")</f>
        <v/>
      </c>
      <c r="S785" t="str">
        <f>IFERROR(__xludf.DUMMYFUNCTION("""COMPUTED_VALUE"""),"")</f>
        <v/>
      </c>
      <c r="T785" t="str">
        <f>IFERROR(__xludf.DUMMYFUNCTION("""COMPUTED_VALUE"""),"")</f>
        <v/>
      </c>
      <c r="U785" t="str">
        <f>IFERROR(__xludf.DUMMYFUNCTION("""COMPUTED_VALUE"""),"")</f>
        <v/>
      </c>
      <c r="V785" t="str">
        <f>IFERROR(__xludf.DUMMYFUNCTION("""COMPUTED_VALUE"""),"")</f>
        <v/>
      </c>
      <c r="W785" t="str">
        <f>IFERROR(__xludf.DUMMYFUNCTION("""COMPUTED_VALUE"""),"")</f>
        <v/>
      </c>
      <c r="X785" t="str">
        <f>IFERROR(__xludf.DUMMYFUNCTION("""COMPUTED_VALUE"""),"")</f>
        <v/>
      </c>
      <c r="Y785" t="str">
        <f>IFERROR(__xludf.DUMMYFUNCTION("""COMPUTED_VALUE"""),"")</f>
        <v/>
      </c>
      <c r="Z785" t="str">
        <f>IFERROR(__xludf.DUMMYFUNCTION("""COMPUTED_VALUE"""),"")</f>
        <v/>
      </c>
      <c r="AA785" t="str">
        <f>IFERROR(__xludf.DUMMYFUNCTION("""COMPUTED_VALUE"""),"")</f>
        <v/>
      </c>
      <c r="AB785" t="str">
        <f>IFERROR(__xludf.DUMMYFUNCTION("""COMPUTED_VALUE"""),"")</f>
        <v/>
      </c>
      <c r="AC785" t="str">
        <f>IFERROR(__xludf.DUMMYFUNCTION("""COMPUTED_VALUE"""),"")</f>
        <v/>
      </c>
      <c r="AD785" t="str">
        <f>IFERROR(__xludf.DUMMYFUNCTION("""COMPUTED_VALUE"""),"")</f>
        <v/>
      </c>
      <c r="AE785" t="str">
        <f>IFERROR(__xludf.DUMMYFUNCTION("""COMPUTED_VALUE"""),"")</f>
        <v/>
      </c>
      <c r="AF785" t="str">
        <f>IFERROR(__xludf.DUMMYFUNCTION("""COMPUTED_VALUE"""),"")</f>
        <v/>
      </c>
      <c r="AG785" t="str">
        <f>IFERROR(__xludf.DUMMYFUNCTION("""COMPUTED_VALUE"""),"")</f>
        <v/>
      </c>
    </row>
    <row r="786">
      <c r="A786" t="str">
        <f>IFERROR(__xludf.DUMMYFUNCTION("""COMPUTED_VALUE"""),"")</f>
        <v/>
      </c>
      <c r="B786" t="str">
        <f>IFERROR(__xludf.DUMMYFUNCTION("""COMPUTED_VALUE"""),"")</f>
        <v/>
      </c>
      <c r="C786" t="str">
        <f>IFERROR(__xludf.DUMMYFUNCTION("""COMPUTED_VALUE"""),"")</f>
        <v/>
      </c>
      <c r="D786" t="str">
        <f>IFERROR(__xludf.DUMMYFUNCTION("""COMPUTED_VALUE"""),"")</f>
        <v/>
      </c>
      <c r="E786" t="str">
        <f>IFERROR(__xludf.DUMMYFUNCTION("""COMPUTED_VALUE"""),"")</f>
        <v/>
      </c>
      <c r="F786" t="str">
        <f>IFERROR(__xludf.DUMMYFUNCTION("""COMPUTED_VALUE"""),"")</f>
        <v/>
      </c>
      <c r="G786" t="str">
        <f>IFERROR(__xludf.DUMMYFUNCTION("""COMPUTED_VALUE"""),"")</f>
        <v/>
      </c>
      <c r="H786" t="str">
        <f>IFERROR(__xludf.DUMMYFUNCTION("""COMPUTED_VALUE"""),"")</f>
        <v/>
      </c>
      <c r="I786" t="str">
        <f>IFERROR(__xludf.DUMMYFUNCTION("""COMPUTED_VALUE"""),"")</f>
        <v/>
      </c>
      <c r="J786" t="str">
        <f>IFERROR(__xludf.DUMMYFUNCTION("""COMPUTED_VALUE"""),"")</f>
        <v/>
      </c>
      <c r="K786" t="str">
        <f>IFERROR(__xludf.DUMMYFUNCTION("""COMPUTED_VALUE"""),"")</f>
        <v/>
      </c>
      <c r="L786" s="61" t="str">
        <f>IFERROR(__xludf.DUMMYFUNCTION("""COMPUTED_VALUE"""),"")</f>
        <v/>
      </c>
      <c r="M786" s="61" t="str">
        <f>IFERROR(__xludf.DUMMYFUNCTION("""COMPUTED_VALUE"""),"")</f>
        <v/>
      </c>
      <c r="N786" t="str">
        <f>IFERROR(__xludf.DUMMYFUNCTION("""COMPUTED_VALUE"""),"")</f>
        <v/>
      </c>
      <c r="O786" t="str">
        <f>IFERROR(__xludf.DUMMYFUNCTION("""COMPUTED_VALUE"""),"")</f>
        <v/>
      </c>
      <c r="P786" t="str">
        <f>IFERROR(__xludf.DUMMYFUNCTION("""COMPUTED_VALUE"""),"")</f>
        <v/>
      </c>
      <c r="Q786" t="str">
        <f>IFERROR(__xludf.DUMMYFUNCTION("""COMPUTED_VALUE"""),"")</f>
        <v/>
      </c>
      <c r="R786" t="str">
        <f>IFERROR(__xludf.DUMMYFUNCTION("""COMPUTED_VALUE"""),"")</f>
        <v/>
      </c>
      <c r="S786" t="str">
        <f>IFERROR(__xludf.DUMMYFUNCTION("""COMPUTED_VALUE"""),"")</f>
        <v/>
      </c>
      <c r="T786" t="str">
        <f>IFERROR(__xludf.DUMMYFUNCTION("""COMPUTED_VALUE"""),"")</f>
        <v/>
      </c>
      <c r="U786" t="str">
        <f>IFERROR(__xludf.DUMMYFUNCTION("""COMPUTED_VALUE"""),"")</f>
        <v/>
      </c>
      <c r="V786" t="str">
        <f>IFERROR(__xludf.DUMMYFUNCTION("""COMPUTED_VALUE"""),"")</f>
        <v/>
      </c>
      <c r="W786" t="str">
        <f>IFERROR(__xludf.DUMMYFUNCTION("""COMPUTED_VALUE"""),"")</f>
        <v/>
      </c>
      <c r="X786" t="str">
        <f>IFERROR(__xludf.DUMMYFUNCTION("""COMPUTED_VALUE"""),"")</f>
        <v/>
      </c>
      <c r="Y786" t="str">
        <f>IFERROR(__xludf.DUMMYFUNCTION("""COMPUTED_VALUE"""),"")</f>
        <v/>
      </c>
      <c r="Z786" t="str">
        <f>IFERROR(__xludf.DUMMYFUNCTION("""COMPUTED_VALUE"""),"")</f>
        <v/>
      </c>
      <c r="AA786" t="str">
        <f>IFERROR(__xludf.DUMMYFUNCTION("""COMPUTED_VALUE"""),"")</f>
        <v/>
      </c>
      <c r="AB786" t="str">
        <f>IFERROR(__xludf.DUMMYFUNCTION("""COMPUTED_VALUE"""),"")</f>
        <v/>
      </c>
      <c r="AC786" t="str">
        <f>IFERROR(__xludf.DUMMYFUNCTION("""COMPUTED_VALUE"""),"")</f>
        <v/>
      </c>
      <c r="AD786" t="str">
        <f>IFERROR(__xludf.DUMMYFUNCTION("""COMPUTED_VALUE"""),"")</f>
        <v/>
      </c>
      <c r="AE786" t="str">
        <f>IFERROR(__xludf.DUMMYFUNCTION("""COMPUTED_VALUE"""),"")</f>
        <v/>
      </c>
      <c r="AF786" t="str">
        <f>IFERROR(__xludf.DUMMYFUNCTION("""COMPUTED_VALUE"""),"")</f>
        <v/>
      </c>
      <c r="AG786" t="str">
        <f>IFERROR(__xludf.DUMMYFUNCTION("""COMPUTED_VALUE"""),"")</f>
        <v/>
      </c>
    </row>
    <row r="787">
      <c r="A787" t="str">
        <f>IFERROR(__xludf.DUMMYFUNCTION("""COMPUTED_VALUE"""),"")</f>
        <v/>
      </c>
      <c r="B787" t="str">
        <f>IFERROR(__xludf.DUMMYFUNCTION("""COMPUTED_VALUE"""),"")</f>
        <v/>
      </c>
      <c r="C787" t="str">
        <f>IFERROR(__xludf.DUMMYFUNCTION("""COMPUTED_VALUE"""),"")</f>
        <v/>
      </c>
      <c r="D787" t="str">
        <f>IFERROR(__xludf.DUMMYFUNCTION("""COMPUTED_VALUE"""),"")</f>
        <v/>
      </c>
      <c r="E787" t="str">
        <f>IFERROR(__xludf.DUMMYFUNCTION("""COMPUTED_VALUE"""),"")</f>
        <v/>
      </c>
      <c r="F787" t="str">
        <f>IFERROR(__xludf.DUMMYFUNCTION("""COMPUTED_VALUE"""),"")</f>
        <v/>
      </c>
      <c r="G787" t="str">
        <f>IFERROR(__xludf.DUMMYFUNCTION("""COMPUTED_VALUE"""),"")</f>
        <v/>
      </c>
      <c r="H787" t="str">
        <f>IFERROR(__xludf.DUMMYFUNCTION("""COMPUTED_VALUE"""),"")</f>
        <v/>
      </c>
      <c r="I787" t="str">
        <f>IFERROR(__xludf.DUMMYFUNCTION("""COMPUTED_VALUE"""),"")</f>
        <v/>
      </c>
      <c r="J787" t="str">
        <f>IFERROR(__xludf.DUMMYFUNCTION("""COMPUTED_VALUE"""),"")</f>
        <v/>
      </c>
      <c r="K787" t="str">
        <f>IFERROR(__xludf.DUMMYFUNCTION("""COMPUTED_VALUE"""),"")</f>
        <v/>
      </c>
      <c r="L787" s="61" t="str">
        <f>IFERROR(__xludf.DUMMYFUNCTION("""COMPUTED_VALUE"""),"")</f>
        <v/>
      </c>
      <c r="M787" s="61" t="str">
        <f>IFERROR(__xludf.DUMMYFUNCTION("""COMPUTED_VALUE"""),"")</f>
        <v/>
      </c>
      <c r="N787" t="str">
        <f>IFERROR(__xludf.DUMMYFUNCTION("""COMPUTED_VALUE"""),"")</f>
        <v/>
      </c>
      <c r="O787" t="str">
        <f>IFERROR(__xludf.DUMMYFUNCTION("""COMPUTED_VALUE"""),"")</f>
        <v/>
      </c>
      <c r="P787" t="str">
        <f>IFERROR(__xludf.DUMMYFUNCTION("""COMPUTED_VALUE"""),"")</f>
        <v/>
      </c>
      <c r="Q787" t="str">
        <f>IFERROR(__xludf.DUMMYFUNCTION("""COMPUTED_VALUE"""),"")</f>
        <v/>
      </c>
      <c r="R787" t="str">
        <f>IFERROR(__xludf.DUMMYFUNCTION("""COMPUTED_VALUE"""),"")</f>
        <v/>
      </c>
      <c r="S787" t="str">
        <f>IFERROR(__xludf.DUMMYFUNCTION("""COMPUTED_VALUE"""),"")</f>
        <v/>
      </c>
      <c r="T787" t="str">
        <f>IFERROR(__xludf.DUMMYFUNCTION("""COMPUTED_VALUE"""),"")</f>
        <v/>
      </c>
      <c r="U787" t="str">
        <f>IFERROR(__xludf.DUMMYFUNCTION("""COMPUTED_VALUE"""),"")</f>
        <v/>
      </c>
      <c r="V787" t="str">
        <f>IFERROR(__xludf.DUMMYFUNCTION("""COMPUTED_VALUE"""),"")</f>
        <v/>
      </c>
      <c r="W787" t="str">
        <f>IFERROR(__xludf.DUMMYFUNCTION("""COMPUTED_VALUE"""),"")</f>
        <v/>
      </c>
      <c r="X787" t="str">
        <f>IFERROR(__xludf.DUMMYFUNCTION("""COMPUTED_VALUE"""),"")</f>
        <v/>
      </c>
      <c r="Y787" t="str">
        <f>IFERROR(__xludf.DUMMYFUNCTION("""COMPUTED_VALUE"""),"")</f>
        <v/>
      </c>
      <c r="Z787" t="str">
        <f>IFERROR(__xludf.DUMMYFUNCTION("""COMPUTED_VALUE"""),"")</f>
        <v/>
      </c>
      <c r="AA787" t="str">
        <f>IFERROR(__xludf.DUMMYFUNCTION("""COMPUTED_VALUE"""),"")</f>
        <v/>
      </c>
      <c r="AB787" t="str">
        <f>IFERROR(__xludf.DUMMYFUNCTION("""COMPUTED_VALUE"""),"")</f>
        <v/>
      </c>
      <c r="AC787" t="str">
        <f>IFERROR(__xludf.DUMMYFUNCTION("""COMPUTED_VALUE"""),"")</f>
        <v/>
      </c>
      <c r="AD787" t="str">
        <f>IFERROR(__xludf.DUMMYFUNCTION("""COMPUTED_VALUE"""),"")</f>
        <v/>
      </c>
      <c r="AE787" t="str">
        <f>IFERROR(__xludf.DUMMYFUNCTION("""COMPUTED_VALUE"""),"")</f>
        <v/>
      </c>
      <c r="AF787" t="str">
        <f>IFERROR(__xludf.DUMMYFUNCTION("""COMPUTED_VALUE"""),"")</f>
        <v/>
      </c>
      <c r="AG787" t="str">
        <f>IFERROR(__xludf.DUMMYFUNCTION("""COMPUTED_VALUE"""),"")</f>
        <v/>
      </c>
    </row>
    <row r="788">
      <c r="A788" t="str">
        <f>IFERROR(__xludf.DUMMYFUNCTION("""COMPUTED_VALUE"""),"")</f>
        <v/>
      </c>
      <c r="B788" t="str">
        <f>IFERROR(__xludf.DUMMYFUNCTION("""COMPUTED_VALUE"""),"")</f>
        <v/>
      </c>
      <c r="C788" t="str">
        <f>IFERROR(__xludf.DUMMYFUNCTION("""COMPUTED_VALUE"""),"")</f>
        <v/>
      </c>
      <c r="D788" t="str">
        <f>IFERROR(__xludf.DUMMYFUNCTION("""COMPUTED_VALUE"""),"")</f>
        <v/>
      </c>
      <c r="E788" t="str">
        <f>IFERROR(__xludf.DUMMYFUNCTION("""COMPUTED_VALUE"""),"")</f>
        <v/>
      </c>
      <c r="F788" t="str">
        <f>IFERROR(__xludf.DUMMYFUNCTION("""COMPUTED_VALUE"""),"")</f>
        <v/>
      </c>
      <c r="G788" t="str">
        <f>IFERROR(__xludf.DUMMYFUNCTION("""COMPUTED_VALUE"""),"")</f>
        <v/>
      </c>
      <c r="H788" t="str">
        <f>IFERROR(__xludf.DUMMYFUNCTION("""COMPUTED_VALUE"""),"")</f>
        <v/>
      </c>
      <c r="I788" t="str">
        <f>IFERROR(__xludf.DUMMYFUNCTION("""COMPUTED_VALUE"""),"")</f>
        <v/>
      </c>
      <c r="J788" t="str">
        <f>IFERROR(__xludf.DUMMYFUNCTION("""COMPUTED_VALUE"""),"")</f>
        <v/>
      </c>
      <c r="K788" t="str">
        <f>IFERROR(__xludf.DUMMYFUNCTION("""COMPUTED_VALUE"""),"")</f>
        <v/>
      </c>
      <c r="L788" s="61" t="str">
        <f>IFERROR(__xludf.DUMMYFUNCTION("""COMPUTED_VALUE"""),"")</f>
        <v/>
      </c>
      <c r="M788" s="61" t="str">
        <f>IFERROR(__xludf.DUMMYFUNCTION("""COMPUTED_VALUE"""),"")</f>
        <v/>
      </c>
      <c r="N788" t="str">
        <f>IFERROR(__xludf.DUMMYFUNCTION("""COMPUTED_VALUE"""),"")</f>
        <v/>
      </c>
      <c r="O788" t="str">
        <f>IFERROR(__xludf.DUMMYFUNCTION("""COMPUTED_VALUE"""),"")</f>
        <v/>
      </c>
      <c r="P788" t="str">
        <f>IFERROR(__xludf.DUMMYFUNCTION("""COMPUTED_VALUE"""),"")</f>
        <v/>
      </c>
      <c r="Q788" t="str">
        <f>IFERROR(__xludf.DUMMYFUNCTION("""COMPUTED_VALUE"""),"")</f>
        <v/>
      </c>
      <c r="R788" t="str">
        <f>IFERROR(__xludf.DUMMYFUNCTION("""COMPUTED_VALUE"""),"")</f>
        <v/>
      </c>
      <c r="S788" t="str">
        <f>IFERROR(__xludf.DUMMYFUNCTION("""COMPUTED_VALUE"""),"")</f>
        <v/>
      </c>
      <c r="T788" t="str">
        <f>IFERROR(__xludf.DUMMYFUNCTION("""COMPUTED_VALUE"""),"")</f>
        <v/>
      </c>
      <c r="U788" t="str">
        <f>IFERROR(__xludf.DUMMYFUNCTION("""COMPUTED_VALUE"""),"")</f>
        <v/>
      </c>
      <c r="V788" t="str">
        <f>IFERROR(__xludf.DUMMYFUNCTION("""COMPUTED_VALUE"""),"")</f>
        <v/>
      </c>
      <c r="W788" t="str">
        <f>IFERROR(__xludf.DUMMYFUNCTION("""COMPUTED_VALUE"""),"")</f>
        <v/>
      </c>
      <c r="X788" t="str">
        <f>IFERROR(__xludf.DUMMYFUNCTION("""COMPUTED_VALUE"""),"")</f>
        <v/>
      </c>
      <c r="Y788" t="str">
        <f>IFERROR(__xludf.DUMMYFUNCTION("""COMPUTED_VALUE"""),"")</f>
        <v/>
      </c>
      <c r="Z788" t="str">
        <f>IFERROR(__xludf.DUMMYFUNCTION("""COMPUTED_VALUE"""),"")</f>
        <v/>
      </c>
      <c r="AA788" t="str">
        <f>IFERROR(__xludf.DUMMYFUNCTION("""COMPUTED_VALUE"""),"")</f>
        <v/>
      </c>
      <c r="AB788" t="str">
        <f>IFERROR(__xludf.DUMMYFUNCTION("""COMPUTED_VALUE"""),"")</f>
        <v/>
      </c>
      <c r="AC788" t="str">
        <f>IFERROR(__xludf.DUMMYFUNCTION("""COMPUTED_VALUE"""),"")</f>
        <v/>
      </c>
      <c r="AD788" t="str">
        <f>IFERROR(__xludf.DUMMYFUNCTION("""COMPUTED_VALUE"""),"")</f>
        <v/>
      </c>
      <c r="AE788" t="str">
        <f>IFERROR(__xludf.DUMMYFUNCTION("""COMPUTED_VALUE"""),"")</f>
        <v/>
      </c>
      <c r="AF788" t="str">
        <f>IFERROR(__xludf.DUMMYFUNCTION("""COMPUTED_VALUE"""),"")</f>
        <v/>
      </c>
      <c r="AG788" t="str">
        <f>IFERROR(__xludf.DUMMYFUNCTION("""COMPUTED_VALUE"""),"")</f>
        <v/>
      </c>
    </row>
    <row r="789">
      <c r="A789" t="str">
        <f>IFERROR(__xludf.DUMMYFUNCTION("""COMPUTED_VALUE"""),"")</f>
        <v/>
      </c>
      <c r="B789" t="str">
        <f>IFERROR(__xludf.DUMMYFUNCTION("""COMPUTED_VALUE"""),"")</f>
        <v/>
      </c>
      <c r="C789" t="str">
        <f>IFERROR(__xludf.DUMMYFUNCTION("""COMPUTED_VALUE"""),"")</f>
        <v/>
      </c>
      <c r="D789" t="str">
        <f>IFERROR(__xludf.DUMMYFUNCTION("""COMPUTED_VALUE"""),"")</f>
        <v/>
      </c>
      <c r="E789" t="str">
        <f>IFERROR(__xludf.DUMMYFUNCTION("""COMPUTED_VALUE"""),"")</f>
        <v/>
      </c>
      <c r="F789" t="str">
        <f>IFERROR(__xludf.DUMMYFUNCTION("""COMPUTED_VALUE"""),"")</f>
        <v/>
      </c>
      <c r="G789" t="str">
        <f>IFERROR(__xludf.DUMMYFUNCTION("""COMPUTED_VALUE"""),"")</f>
        <v/>
      </c>
      <c r="H789" t="str">
        <f>IFERROR(__xludf.DUMMYFUNCTION("""COMPUTED_VALUE"""),"")</f>
        <v/>
      </c>
      <c r="I789" t="str">
        <f>IFERROR(__xludf.DUMMYFUNCTION("""COMPUTED_VALUE"""),"")</f>
        <v/>
      </c>
      <c r="J789" t="str">
        <f>IFERROR(__xludf.DUMMYFUNCTION("""COMPUTED_VALUE"""),"")</f>
        <v/>
      </c>
      <c r="K789" t="str">
        <f>IFERROR(__xludf.DUMMYFUNCTION("""COMPUTED_VALUE"""),"")</f>
        <v/>
      </c>
      <c r="L789" s="61" t="str">
        <f>IFERROR(__xludf.DUMMYFUNCTION("""COMPUTED_VALUE"""),"")</f>
        <v/>
      </c>
      <c r="M789" s="61" t="str">
        <f>IFERROR(__xludf.DUMMYFUNCTION("""COMPUTED_VALUE"""),"")</f>
        <v/>
      </c>
      <c r="N789" t="str">
        <f>IFERROR(__xludf.DUMMYFUNCTION("""COMPUTED_VALUE"""),"")</f>
        <v/>
      </c>
      <c r="O789" t="str">
        <f>IFERROR(__xludf.DUMMYFUNCTION("""COMPUTED_VALUE"""),"")</f>
        <v/>
      </c>
      <c r="P789" t="str">
        <f>IFERROR(__xludf.DUMMYFUNCTION("""COMPUTED_VALUE"""),"")</f>
        <v/>
      </c>
      <c r="Q789" t="str">
        <f>IFERROR(__xludf.DUMMYFUNCTION("""COMPUTED_VALUE"""),"")</f>
        <v/>
      </c>
      <c r="R789" t="str">
        <f>IFERROR(__xludf.DUMMYFUNCTION("""COMPUTED_VALUE"""),"")</f>
        <v/>
      </c>
      <c r="S789" t="str">
        <f>IFERROR(__xludf.DUMMYFUNCTION("""COMPUTED_VALUE"""),"")</f>
        <v/>
      </c>
      <c r="T789" t="str">
        <f>IFERROR(__xludf.DUMMYFUNCTION("""COMPUTED_VALUE"""),"")</f>
        <v/>
      </c>
      <c r="U789" t="str">
        <f>IFERROR(__xludf.DUMMYFUNCTION("""COMPUTED_VALUE"""),"")</f>
        <v/>
      </c>
      <c r="V789" t="str">
        <f>IFERROR(__xludf.DUMMYFUNCTION("""COMPUTED_VALUE"""),"")</f>
        <v/>
      </c>
      <c r="W789" t="str">
        <f>IFERROR(__xludf.DUMMYFUNCTION("""COMPUTED_VALUE"""),"")</f>
        <v/>
      </c>
      <c r="X789" t="str">
        <f>IFERROR(__xludf.DUMMYFUNCTION("""COMPUTED_VALUE"""),"")</f>
        <v/>
      </c>
      <c r="Y789" t="str">
        <f>IFERROR(__xludf.DUMMYFUNCTION("""COMPUTED_VALUE"""),"")</f>
        <v/>
      </c>
      <c r="Z789" t="str">
        <f>IFERROR(__xludf.DUMMYFUNCTION("""COMPUTED_VALUE"""),"")</f>
        <v/>
      </c>
      <c r="AA789" t="str">
        <f>IFERROR(__xludf.DUMMYFUNCTION("""COMPUTED_VALUE"""),"")</f>
        <v/>
      </c>
      <c r="AB789" t="str">
        <f>IFERROR(__xludf.DUMMYFUNCTION("""COMPUTED_VALUE"""),"")</f>
        <v/>
      </c>
      <c r="AC789" t="str">
        <f>IFERROR(__xludf.DUMMYFUNCTION("""COMPUTED_VALUE"""),"")</f>
        <v/>
      </c>
      <c r="AD789" t="str">
        <f>IFERROR(__xludf.DUMMYFUNCTION("""COMPUTED_VALUE"""),"")</f>
        <v/>
      </c>
      <c r="AE789" t="str">
        <f>IFERROR(__xludf.DUMMYFUNCTION("""COMPUTED_VALUE"""),"")</f>
        <v/>
      </c>
      <c r="AF789" t="str">
        <f>IFERROR(__xludf.DUMMYFUNCTION("""COMPUTED_VALUE"""),"")</f>
        <v/>
      </c>
      <c r="AG789" t="str">
        <f>IFERROR(__xludf.DUMMYFUNCTION("""COMPUTED_VALUE"""),"")</f>
        <v/>
      </c>
    </row>
    <row r="790">
      <c r="A790" t="str">
        <f>IFERROR(__xludf.DUMMYFUNCTION("""COMPUTED_VALUE"""),"")</f>
        <v/>
      </c>
      <c r="B790" t="str">
        <f>IFERROR(__xludf.DUMMYFUNCTION("""COMPUTED_VALUE"""),"")</f>
        <v/>
      </c>
      <c r="C790" t="str">
        <f>IFERROR(__xludf.DUMMYFUNCTION("""COMPUTED_VALUE"""),"")</f>
        <v/>
      </c>
      <c r="D790" t="str">
        <f>IFERROR(__xludf.DUMMYFUNCTION("""COMPUTED_VALUE"""),"")</f>
        <v/>
      </c>
      <c r="E790" t="str">
        <f>IFERROR(__xludf.DUMMYFUNCTION("""COMPUTED_VALUE"""),"")</f>
        <v/>
      </c>
      <c r="F790" t="str">
        <f>IFERROR(__xludf.DUMMYFUNCTION("""COMPUTED_VALUE"""),"")</f>
        <v/>
      </c>
      <c r="G790" t="str">
        <f>IFERROR(__xludf.DUMMYFUNCTION("""COMPUTED_VALUE"""),"")</f>
        <v/>
      </c>
      <c r="H790" t="str">
        <f>IFERROR(__xludf.DUMMYFUNCTION("""COMPUTED_VALUE"""),"")</f>
        <v/>
      </c>
      <c r="I790" t="str">
        <f>IFERROR(__xludf.DUMMYFUNCTION("""COMPUTED_VALUE"""),"")</f>
        <v/>
      </c>
      <c r="J790" t="str">
        <f>IFERROR(__xludf.DUMMYFUNCTION("""COMPUTED_VALUE"""),"")</f>
        <v/>
      </c>
      <c r="K790" t="str">
        <f>IFERROR(__xludf.DUMMYFUNCTION("""COMPUTED_VALUE"""),"")</f>
        <v/>
      </c>
      <c r="L790" s="61" t="str">
        <f>IFERROR(__xludf.DUMMYFUNCTION("""COMPUTED_VALUE"""),"")</f>
        <v/>
      </c>
      <c r="M790" s="61" t="str">
        <f>IFERROR(__xludf.DUMMYFUNCTION("""COMPUTED_VALUE"""),"")</f>
        <v/>
      </c>
      <c r="N790" t="str">
        <f>IFERROR(__xludf.DUMMYFUNCTION("""COMPUTED_VALUE"""),"")</f>
        <v/>
      </c>
      <c r="O790" t="str">
        <f>IFERROR(__xludf.DUMMYFUNCTION("""COMPUTED_VALUE"""),"")</f>
        <v/>
      </c>
      <c r="P790" t="str">
        <f>IFERROR(__xludf.DUMMYFUNCTION("""COMPUTED_VALUE"""),"")</f>
        <v/>
      </c>
      <c r="Q790" t="str">
        <f>IFERROR(__xludf.DUMMYFUNCTION("""COMPUTED_VALUE"""),"")</f>
        <v/>
      </c>
      <c r="R790" t="str">
        <f>IFERROR(__xludf.DUMMYFUNCTION("""COMPUTED_VALUE"""),"")</f>
        <v/>
      </c>
      <c r="S790" t="str">
        <f>IFERROR(__xludf.DUMMYFUNCTION("""COMPUTED_VALUE"""),"")</f>
        <v/>
      </c>
      <c r="T790" t="str">
        <f>IFERROR(__xludf.DUMMYFUNCTION("""COMPUTED_VALUE"""),"")</f>
        <v/>
      </c>
      <c r="U790" t="str">
        <f>IFERROR(__xludf.DUMMYFUNCTION("""COMPUTED_VALUE"""),"")</f>
        <v/>
      </c>
      <c r="V790" t="str">
        <f>IFERROR(__xludf.DUMMYFUNCTION("""COMPUTED_VALUE"""),"")</f>
        <v/>
      </c>
      <c r="W790" t="str">
        <f>IFERROR(__xludf.DUMMYFUNCTION("""COMPUTED_VALUE"""),"")</f>
        <v/>
      </c>
      <c r="X790" t="str">
        <f>IFERROR(__xludf.DUMMYFUNCTION("""COMPUTED_VALUE"""),"")</f>
        <v/>
      </c>
      <c r="Y790" t="str">
        <f>IFERROR(__xludf.DUMMYFUNCTION("""COMPUTED_VALUE"""),"")</f>
        <v/>
      </c>
      <c r="Z790" t="str">
        <f>IFERROR(__xludf.DUMMYFUNCTION("""COMPUTED_VALUE"""),"")</f>
        <v/>
      </c>
      <c r="AA790" t="str">
        <f>IFERROR(__xludf.DUMMYFUNCTION("""COMPUTED_VALUE"""),"")</f>
        <v/>
      </c>
      <c r="AB790" t="str">
        <f>IFERROR(__xludf.DUMMYFUNCTION("""COMPUTED_VALUE"""),"")</f>
        <v/>
      </c>
      <c r="AC790" t="str">
        <f>IFERROR(__xludf.DUMMYFUNCTION("""COMPUTED_VALUE"""),"")</f>
        <v/>
      </c>
      <c r="AD790" t="str">
        <f>IFERROR(__xludf.DUMMYFUNCTION("""COMPUTED_VALUE"""),"")</f>
        <v/>
      </c>
      <c r="AE790" t="str">
        <f>IFERROR(__xludf.DUMMYFUNCTION("""COMPUTED_VALUE"""),"")</f>
        <v/>
      </c>
      <c r="AF790" t="str">
        <f>IFERROR(__xludf.DUMMYFUNCTION("""COMPUTED_VALUE"""),"")</f>
        <v/>
      </c>
      <c r="AG790" t="str">
        <f>IFERROR(__xludf.DUMMYFUNCTION("""COMPUTED_VALUE"""),"")</f>
        <v/>
      </c>
    </row>
    <row r="791">
      <c r="A791" t="str">
        <f>IFERROR(__xludf.DUMMYFUNCTION("""COMPUTED_VALUE"""),"")</f>
        <v/>
      </c>
      <c r="B791" t="str">
        <f>IFERROR(__xludf.DUMMYFUNCTION("""COMPUTED_VALUE"""),"")</f>
        <v/>
      </c>
      <c r="C791" t="str">
        <f>IFERROR(__xludf.DUMMYFUNCTION("""COMPUTED_VALUE"""),"")</f>
        <v/>
      </c>
      <c r="D791" t="str">
        <f>IFERROR(__xludf.DUMMYFUNCTION("""COMPUTED_VALUE"""),"")</f>
        <v/>
      </c>
      <c r="E791" t="str">
        <f>IFERROR(__xludf.DUMMYFUNCTION("""COMPUTED_VALUE"""),"")</f>
        <v/>
      </c>
      <c r="F791" t="str">
        <f>IFERROR(__xludf.DUMMYFUNCTION("""COMPUTED_VALUE"""),"")</f>
        <v/>
      </c>
      <c r="G791" t="str">
        <f>IFERROR(__xludf.DUMMYFUNCTION("""COMPUTED_VALUE"""),"")</f>
        <v/>
      </c>
      <c r="H791" t="str">
        <f>IFERROR(__xludf.DUMMYFUNCTION("""COMPUTED_VALUE"""),"")</f>
        <v/>
      </c>
      <c r="I791" t="str">
        <f>IFERROR(__xludf.DUMMYFUNCTION("""COMPUTED_VALUE"""),"")</f>
        <v/>
      </c>
      <c r="J791" t="str">
        <f>IFERROR(__xludf.DUMMYFUNCTION("""COMPUTED_VALUE"""),"")</f>
        <v/>
      </c>
      <c r="K791" t="str">
        <f>IFERROR(__xludf.DUMMYFUNCTION("""COMPUTED_VALUE"""),"")</f>
        <v/>
      </c>
      <c r="L791" s="61" t="str">
        <f>IFERROR(__xludf.DUMMYFUNCTION("""COMPUTED_VALUE"""),"")</f>
        <v/>
      </c>
      <c r="M791" s="61" t="str">
        <f>IFERROR(__xludf.DUMMYFUNCTION("""COMPUTED_VALUE"""),"")</f>
        <v/>
      </c>
      <c r="N791" t="str">
        <f>IFERROR(__xludf.DUMMYFUNCTION("""COMPUTED_VALUE"""),"")</f>
        <v/>
      </c>
      <c r="O791" t="str">
        <f>IFERROR(__xludf.DUMMYFUNCTION("""COMPUTED_VALUE"""),"")</f>
        <v/>
      </c>
      <c r="P791" t="str">
        <f>IFERROR(__xludf.DUMMYFUNCTION("""COMPUTED_VALUE"""),"")</f>
        <v/>
      </c>
      <c r="Q791" t="str">
        <f>IFERROR(__xludf.DUMMYFUNCTION("""COMPUTED_VALUE"""),"")</f>
        <v/>
      </c>
      <c r="R791" t="str">
        <f>IFERROR(__xludf.DUMMYFUNCTION("""COMPUTED_VALUE"""),"")</f>
        <v/>
      </c>
      <c r="S791" t="str">
        <f>IFERROR(__xludf.DUMMYFUNCTION("""COMPUTED_VALUE"""),"")</f>
        <v/>
      </c>
      <c r="T791" t="str">
        <f>IFERROR(__xludf.DUMMYFUNCTION("""COMPUTED_VALUE"""),"")</f>
        <v/>
      </c>
      <c r="U791" t="str">
        <f>IFERROR(__xludf.DUMMYFUNCTION("""COMPUTED_VALUE"""),"")</f>
        <v/>
      </c>
      <c r="V791" t="str">
        <f>IFERROR(__xludf.DUMMYFUNCTION("""COMPUTED_VALUE"""),"")</f>
        <v/>
      </c>
      <c r="W791" t="str">
        <f>IFERROR(__xludf.DUMMYFUNCTION("""COMPUTED_VALUE"""),"")</f>
        <v/>
      </c>
      <c r="X791" t="str">
        <f>IFERROR(__xludf.DUMMYFUNCTION("""COMPUTED_VALUE"""),"")</f>
        <v/>
      </c>
      <c r="Y791" t="str">
        <f>IFERROR(__xludf.DUMMYFUNCTION("""COMPUTED_VALUE"""),"")</f>
        <v/>
      </c>
      <c r="Z791" t="str">
        <f>IFERROR(__xludf.DUMMYFUNCTION("""COMPUTED_VALUE"""),"")</f>
        <v/>
      </c>
      <c r="AA791" t="str">
        <f>IFERROR(__xludf.DUMMYFUNCTION("""COMPUTED_VALUE"""),"")</f>
        <v/>
      </c>
      <c r="AB791" t="str">
        <f>IFERROR(__xludf.DUMMYFUNCTION("""COMPUTED_VALUE"""),"")</f>
        <v/>
      </c>
      <c r="AC791" t="str">
        <f>IFERROR(__xludf.DUMMYFUNCTION("""COMPUTED_VALUE"""),"")</f>
        <v/>
      </c>
      <c r="AD791" t="str">
        <f>IFERROR(__xludf.DUMMYFUNCTION("""COMPUTED_VALUE"""),"")</f>
        <v/>
      </c>
      <c r="AE791" t="str">
        <f>IFERROR(__xludf.DUMMYFUNCTION("""COMPUTED_VALUE"""),"")</f>
        <v/>
      </c>
      <c r="AF791" t="str">
        <f>IFERROR(__xludf.DUMMYFUNCTION("""COMPUTED_VALUE"""),"")</f>
        <v/>
      </c>
      <c r="AG791" t="str">
        <f>IFERROR(__xludf.DUMMYFUNCTION("""COMPUTED_VALUE"""),"")</f>
        <v/>
      </c>
    </row>
    <row r="792">
      <c r="A792" t="str">
        <f>IFERROR(__xludf.DUMMYFUNCTION("""COMPUTED_VALUE"""),"")</f>
        <v/>
      </c>
      <c r="B792" t="str">
        <f>IFERROR(__xludf.DUMMYFUNCTION("""COMPUTED_VALUE"""),"")</f>
        <v/>
      </c>
      <c r="C792" t="str">
        <f>IFERROR(__xludf.DUMMYFUNCTION("""COMPUTED_VALUE"""),"")</f>
        <v/>
      </c>
      <c r="D792" t="str">
        <f>IFERROR(__xludf.DUMMYFUNCTION("""COMPUTED_VALUE"""),"")</f>
        <v/>
      </c>
      <c r="E792" t="str">
        <f>IFERROR(__xludf.DUMMYFUNCTION("""COMPUTED_VALUE"""),"")</f>
        <v/>
      </c>
      <c r="F792" t="str">
        <f>IFERROR(__xludf.DUMMYFUNCTION("""COMPUTED_VALUE"""),"")</f>
        <v/>
      </c>
      <c r="G792" t="str">
        <f>IFERROR(__xludf.DUMMYFUNCTION("""COMPUTED_VALUE"""),"")</f>
        <v/>
      </c>
      <c r="H792" t="str">
        <f>IFERROR(__xludf.DUMMYFUNCTION("""COMPUTED_VALUE"""),"")</f>
        <v/>
      </c>
      <c r="I792" t="str">
        <f>IFERROR(__xludf.DUMMYFUNCTION("""COMPUTED_VALUE"""),"")</f>
        <v/>
      </c>
      <c r="J792" t="str">
        <f>IFERROR(__xludf.DUMMYFUNCTION("""COMPUTED_VALUE"""),"")</f>
        <v/>
      </c>
      <c r="K792" t="str">
        <f>IFERROR(__xludf.DUMMYFUNCTION("""COMPUTED_VALUE"""),"")</f>
        <v/>
      </c>
      <c r="L792" s="61" t="str">
        <f>IFERROR(__xludf.DUMMYFUNCTION("""COMPUTED_VALUE"""),"")</f>
        <v/>
      </c>
      <c r="M792" s="61" t="str">
        <f>IFERROR(__xludf.DUMMYFUNCTION("""COMPUTED_VALUE"""),"")</f>
        <v/>
      </c>
      <c r="N792" t="str">
        <f>IFERROR(__xludf.DUMMYFUNCTION("""COMPUTED_VALUE"""),"")</f>
        <v/>
      </c>
      <c r="O792" t="str">
        <f>IFERROR(__xludf.DUMMYFUNCTION("""COMPUTED_VALUE"""),"")</f>
        <v/>
      </c>
      <c r="P792" t="str">
        <f>IFERROR(__xludf.DUMMYFUNCTION("""COMPUTED_VALUE"""),"")</f>
        <v/>
      </c>
      <c r="Q792" t="str">
        <f>IFERROR(__xludf.DUMMYFUNCTION("""COMPUTED_VALUE"""),"")</f>
        <v/>
      </c>
      <c r="R792" t="str">
        <f>IFERROR(__xludf.DUMMYFUNCTION("""COMPUTED_VALUE"""),"")</f>
        <v/>
      </c>
      <c r="S792" t="str">
        <f>IFERROR(__xludf.DUMMYFUNCTION("""COMPUTED_VALUE"""),"")</f>
        <v/>
      </c>
      <c r="T792" t="str">
        <f>IFERROR(__xludf.DUMMYFUNCTION("""COMPUTED_VALUE"""),"")</f>
        <v/>
      </c>
      <c r="U792" t="str">
        <f>IFERROR(__xludf.DUMMYFUNCTION("""COMPUTED_VALUE"""),"")</f>
        <v/>
      </c>
      <c r="V792" t="str">
        <f>IFERROR(__xludf.DUMMYFUNCTION("""COMPUTED_VALUE"""),"")</f>
        <v/>
      </c>
      <c r="W792" t="str">
        <f>IFERROR(__xludf.DUMMYFUNCTION("""COMPUTED_VALUE"""),"")</f>
        <v/>
      </c>
      <c r="X792" t="str">
        <f>IFERROR(__xludf.DUMMYFUNCTION("""COMPUTED_VALUE"""),"")</f>
        <v/>
      </c>
      <c r="Y792" t="str">
        <f>IFERROR(__xludf.DUMMYFUNCTION("""COMPUTED_VALUE"""),"")</f>
        <v/>
      </c>
      <c r="Z792" t="str">
        <f>IFERROR(__xludf.DUMMYFUNCTION("""COMPUTED_VALUE"""),"")</f>
        <v/>
      </c>
      <c r="AA792" t="str">
        <f>IFERROR(__xludf.DUMMYFUNCTION("""COMPUTED_VALUE"""),"")</f>
        <v/>
      </c>
      <c r="AB792" t="str">
        <f>IFERROR(__xludf.DUMMYFUNCTION("""COMPUTED_VALUE"""),"")</f>
        <v/>
      </c>
      <c r="AC792" t="str">
        <f>IFERROR(__xludf.DUMMYFUNCTION("""COMPUTED_VALUE"""),"")</f>
        <v/>
      </c>
      <c r="AD792" t="str">
        <f>IFERROR(__xludf.DUMMYFUNCTION("""COMPUTED_VALUE"""),"")</f>
        <v/>
      </c>
      <c r="AE792" t="str">
        <f>IFERROR(__xludf.DUMMYFUNCTION("""COMPUTED_VALUE"""),"")</f>
        <v/>
      </c>
      <c r="AF792" t="str">
        <f>IFERROR(__xludf.DUMMYFUNCTION("""COMPUTED_VALUE"""),"")</f>
        <v/>
      </c>
      <c r="AG792" t="str">
        <f>IFERROR(__xludf.DUMMYFUNCTION("""COMPUTED_VALUE"""),"")</f>
        <v/>
      </c>
    </row>
    <row r="793">
      <c r="A793" t="str">
        <f>IFERROR(__xludf.DUMMYFUNCTION("""COMPUTED_VALUE"""),"")</f>
        <v/>
      </c>
      <c r="B793" t="str">
        <f>IFERROR(__xludf.DUMMYFUNCTION("""COMPUTED_VALUE"""),"")</f>
        <v/>
      </c>
      <c r="C793" t="str">
        <f>IFERROR(__xludf.DUMMYFUNCTION("""COMPUTED_VALUE"""),"")</f>
        <v/>
      </c>
      <c r="D793" t="str">
        <f>IFERROR(__xludf.DUMMYFUNCTION("""COMPUTED_VALUE"""),"")</f>
        <v/>
      </c>
      <c r="E793" t="str">
        <f>IFERROR(__xludf.DUMMYFUNCTION("""COMPUTED_VALUE"""),"")</f>
        <v/>
      </c>
      <c r="F793" t="str">
        <f>IFERROR(__xludf.DUMMYFUNCTION("""COMPUTED_VALUE"""),"")</f>
        <v/>
      </c>
      <c r="G793" t="str">
        <f>IFERROR(__xludf.DUMMYFUNCTION("""COMPUTED_VALUE"""),"")</f>
        <v/>
      </c>
      <c r="H793" t="str">
        <f>IFERROR(__xludf.DUMMYFUNCTION("""COMPUTED_VALUE"""),"")</f>
        <v/>
      </c>
      <c r="I793" t="str">
        <f>IFERROR(__xludf.DUMMYFUNCTION("""COMPUTED_VALUE"""),"")</f>
        <v/>
      </c>
      <c r="J793" t="str">
        <f>IFERROR(__xludf.DUMMYFUNCTION("""COMPUTED_VALUE"""),"")</f>
        <v/>
      </c>
      <c r="K793" t="str">
        <f>IFERROR(__xludf.DUMMYFUNCTION("""COMPUTED_VALUE"""),"")</f>
        <v/>
      </c>
      <c r="L793" s="61" t="str">
        <f>IFERROR(__xludf.DUMMYFUNCTION("""COMPUTED_VALUE"""),"")</f>
        <v/>
      </c>
      <c r="M793" s="61" t="str">
        <f>IFERROR(__xludf.DUMMYFUNCTION("""COMPUTED_VALUE"""),"")</f>
        <v/>
      </c>
      <c r="N793" t="str">
        <f>IFERROR(__xludf.DUMMYFUNCTION("""COMPUTED_VALUE"""),"")</f>
        <v/>
      </c>
      <c r="O793" t="str">
        <f>IFERROR(__xludf.DUMMYFUNCTION("""COMPUTED_VALUE"""),"")</f>
        <v/>
      </c>
      <c r="P793" t="str">
        <f>IFERROR(__xludf.DUMMYFUNCTION("""COMPUTED_VALUE"""),"")</f>
        <v/>
      </c>
      <c r="Q793" t="str">
        <f>IFERROR(__xludf.DUMMYFUNCTION("""COMPUTED_VALUE"""),"")</f>
        <v/>
      </c>
      <c r="R793" t="str">
        <f>IFERROR(__xludf.DUMMYFUNCTION("""COMPUTED_VALUE"""),"")</f>
        <v/>
      </c>
      <c r="S793" t="str">
        <f>IFERROR(__xludf.DUMMYFUNCTION("""COMPUTED_VALUE"""),"")</f>
        <v/>
      </c>
      <c r="T793" t="str">
        <f>IFERROR(__xludf.DUMMYFUNCTION("""COMPUTED_VALUE"""),"")</f>
        <v/>
      </c>
      <c r="U793" t="str">
        <f>IFERROR(__xludf.DUMMYFUNCTION("""COMPUTED_VALUE"""),"")</f>
        <v/>
      </c>
      <c r="V793" t="str">
        <f>IFERROR(__xludf.DUMMYFUNCTION("""COMPUTED_VALUE"""),"")</f>
        <v/>
      </c>
      <c r="W793" t="str">
        <f>IFERROR(__xludf.DUMMYFUNCTION("""COMPUTED_VALUE"""),"")</f>
        <v/>
      </c>
      <c r="X793" t="str">
        <f>IFERROR(__xludf.DUMMYFUNCTION("""COMPUTED_VALUE"""),"")</f>
        <v/>
      </c>
      <c r="Y793" t="str">
        <f>IFERROR(__xludf.DUMMYFUNCTION("""COMPUTED_VALUE"""),"")</f>
        <v/>
      </c>
      <c r="Z793" t="str">
        <f>IFERROR(__xludf.DUMMYFUNCTION("""COMPUTED_VALUE"""),"")</f>
        <v/>
      </c>
      <c r="AA793" t="str">
        <f>IFERROR(__xludf.DUMMYFUNCTION("""COMPUTED_VALUE"""),"")</f>
        <v/>
      </c>
      <c r="AB793" t="str">
        <f>IFERROR(__xludf.DUMMYFUNCTION("""COMPUTED_VALUE"""),"")</f>
        <v/>
      </c>
      <c r="AC793" t="str">
        <f>IFERROR(__xludf.DUMMYFUNCTION("""COMPUTED_VALUE"""),"")</f>
        <v/>
      </c>
      <c r="AD793" t="str">
        <f>IFERROR(__xludf.DUMMYFUNCTION("""COMPUTED_VALUE"""),"")</f>
        <v/>
      </c>
      <c r="AE793" t="str">
        <f>IFERROR(__xludf.DUMMYFUNCTION("""COMPUTED_VALUE"""),"")</f>
        <v/>
      </c>
      <c r="AF793" t="str">
        <f>IFERROR(__xludf.DUMMYFUNCTION("""COMPUTED_VALUE"""),"")</f>
        <v/>
      </c>
      <c r="AG793" t="str">
        <f>IFERROR(__xludf.DUMMYFUNCTION("""COMPUTED_VALUE"""),"")</f>
        <v/>
      </c>
    </row>
    <row r="794">
      <c r="A794" t="str">
        <f>IFERROR(__xludf.DUMMYFUNCTION("""COMPUTED_VALUE"""),"")</f>
        <v/>
      </c>
      <c r="B794" t="str">
        <f>IFERROR(__xludf.DUMMYFUNCTION("""COMPUTED_VALUE"""),"")</f>
        <v/>
      </c>
      <c r="C794" t="str">
        <f>IFERROR(__xludf.DUMMYFUNCTION("""COMPUTED_VALUE"""),"")</f>
        <v/>
      </c>
      <c r="D794" t="str">
        <f>IFERROR(__xludf.DUMMYFUNCTION("""COMPUTED_VALUE"""),"")</f>
        <v/>
      </c>
      <c r="E794" t="str">
        <f>IFERROR(__xludf.DUMMYFUNCTION("""COMPUTED_VALUE"""),"")</f>
        <v/>
      </c>
      <c r="F794" t="str">
        <f>IFERROR(__xludf.DUMMYFUNCTION("""COMPUTED_VALUE"""),"")</f>
        <v/>
      </c>
      <c r="G794" t="str">
        <f>IFERROR(__xludf.DUMMYFUNCTION("""COMPUTED_VALUE"""),"")</f>
        <v/>
      </c>
      <c r="H794" t="str">
        <f>IFERROR(__xludf.DUMMYFUNCTION("""COMPUTED_VALUE"""),"")</f>
        <v/>
      </c>
      <c r="I794" t="str">
        <f>IFERROR(__xludf.DUMMYFUNCTION("""COMPUTED_VALUE"""),"")</f>
        <v/>
      </c>
      <c r="J794" t="str">
        <f>IFERROR(__xludf.DUMMYFUNCTION("""COMPUTED_VALUE"""),"")</f>
        <v/>
      </c>
      <c r="K794" t="str">
        <f>IFERROR(__xludf.DUMMYFUNCTION("""COMPUTED_VALUE"""),"")</f>
        <v/>
      </c>
      <c r="L794" s="61" t="str">
        <f>IFERROR(__xludf.DUMMYFUNCTION("""COMPUTED_VALUE"""),"")</f>
        <v/>
      </c>
      <c r="M794" s="61" t="str">
        <f>IFERROR(__xludf.DUMMYFUNCTION("""COMPUTED_VALUE"""),"")</f>
        <v/>
      </c>
      <c r="N794" t="str">
        <f>IFERROR(__xludf.DUMMYFUNCTION("""COMPUTED_VALUE"""),"")</f>
        <v/>
      </c>
      <c r="O794" t="str">
        <f>IFERROR(__xludf.DUMMYFUNCTION("""COMPUTED_VALUE"""),"")</f>
        <v/>
      </c>
      <c r="P794" t="str">
        <f>IFERROR(__xludf.DUMMYFUNCTION("""COMPUTED_VALUE"""),"")</f>
        <v/>
      </c>
      <c r="Q794" t="str">
        <f>IFERROR(__xludf.DUMMYFUNCTION("""COMPUTED_VALUE"""),"")</f>
        <v/>
      </c>
      <c r="R794" t="str">
        <f>IFERROR(__xludf.DUMMYFUNCTION("""COMPUTED_VALUE"""),"")</f>
        <v/>
      </c>
      <c r="S794" t="str">
        <f>IFERROR(__xludf.DUMMYFUNCTION("""COMPUTED_VALUE"""),"")</f>
        <v/>
      </c>
      <c r="T794" t="str">
        <f>IFERROR(__xludf.DUMMYFUNCTION("""COMPUTED_VALUE"""),"")</f>
        <v/>
      </c>
      <c r="U794" t="str">
        <f>IFERROR(__xludf.DUMMYFUNCTION("""COMPUTED_VALUE"""),"")</f>
        <v/>
      </c>
      <c r="V794" t="str">
        <f>IFERROR(__xludf.DUMMYFUNCTION("""COMPUTED_VALUE"""),"")</f>
        <v/>
      </c>
      <c r="W794" t="str">
        <f>IFERROR(__xludf.DUMMYFUNCTION("""COMPUTED_VALUE"""),"")</f>
        <v/>
      </c>
      <c r="X794" t="str">
        <f>IFERROR(__xludf.DUMMYFUNCTION("""COMPUTED_VALUE"""),"")</f>
        <v/>
      </c>
      <c r="Y794" t="str">
        <f>IFERROR(__xludf.DUMMYFUNCTION("""COMPUTED_VALUE"""),"")</f>
        <v/>
      </c>
      <c r="Z794" t="str">
        <f>IFERROR(__xludf.DUMMYFUNCTION("""COMPUTED_VALUE"""),"")</f>
        <v/>
      </c>
      <c r="AA794" t="str">
        <f>IFERROR(__xludf.DUMMYFUNCTION("""COMPUTED_VALUE"""),"")</f>
        <v/>
      </c>
      <c r="AB794" t="str">
        <f>IFERROR(__xludf.DUMMYFUNCTION("""COMPUTED_VALUE"""),"")</f>
        <v/>
      </c>
      <c r="AC794" t="str">
        <f>IFERROR(__xludf.DUMMYFUNCTION("""COMPUTED_VALUE"""),"")</f>
        <v/>
      </c>
      <c r="AD794" t="str">
        <f>IFERROR(__xludf.DUMMYFUNCTION("""COMPUTED_VALUE"""),"")</f>
        <v/>
      </c>
      <c r="AE794" t="str">
        <f>IFERROR(__xludf.DUMMYFUNCTION("""COMPUTED_VALUE"""),"")</f>
        <v/>
      </c>
      <c r="AF794" t="str">
        <f>IFERROR(__xludf.DUMMYFUNCTION("""COMPUTED_VALUE"""),"")</f>
        <v/>
      </c>
      <c r="AG794" t="str">
        <f>IFERROR(__xludf.DUMMYFUNCTION("""COMPUTED_VALUE"""),"")</f>
        <v/>
      </c>
    </row>
    <row r="795">
      <c r="A795" t="str">
        <f>IFERROR(__xludf.DUMMYFUNCTION("""COMPUTED_VALUE"""),"")</f>
        <v/>
      </c>
      <c r="B795" t="str">
        <f>IFERROR(__xludf.DUMMYFUNCTION("""COMPUTED_VALUE"""),"")</f>
        <v/>
      </c>
      <c r="C795" t="str">
        <f>IFERROR(__xludf.DUMMYFUNCTION("""COMPUTED_VALUE"""),"")</f>
        <v/>
      </c>
      <c r="D795" t="str">
        <f>IFERROR(__xludf.DUMMYFUNCTION("""COMPUTED_VALUE"""),"")</f>
        <v/>
      </c>
      <c r="E795" t="str">
        <f>IFERROR(__xludf.DUMMYFUNCTION("""COMPUTED_VALUE"""),"")</f>
        <v/>
      </c>
      <c r="F795" t="str">
        <f>IFERROR(__xludf.DUMMYFUNCTION("""COMPUTED_VALUE"""),"")</f>
        <v/>
      </c>
      <c r="G795" t="str">
        <f>IFERROR(__xludf.DUMMYFUNCTION("""COMPUTED_VALUE"""),"")</f>
        <v/>
      </c>
      <c r="H795" t="str">
        <f>IFERROR(__xludf.DUMMYFUNCTION("""COMPUTED_VALUE"""),"")</f>
        <v/>
      </c>
      <c r="I795" t="str">
        <f>IFERROR(__xludf.DUMMYFUNCTION("""COMPUTED_VALUE"""),"")</f>
        <v/>
      </c>
      <c r="J795" t="str">
        <f>IFERROR(__xludf.DUMMYFUNCTION("""COMPUTED_VALUE"""),"")</f>
        <v/>
      </c>
      <c r="K795" t="str">
        <f>IFERROR(__xludf.DUMMYFUNCTION("""COMPUTED_VALUE"""),"")</f>
        <v/>
      </c>
      <c r="L795" s="61" t="str">
        <f>IFERROR(__xludf.DUMMYFUNCTION("""COMPUTED_VALUE"""),"")</f>
        <v/>
      </c>
      <c r="M795" s="61" t="str">
        <f>IFERROR(__xludf.DUMMYFUNCTION("""COMPUTED_VALUE"""),"")</f>
        <v/>
      </c>
      <c r="N795" t="str">
        <f>IFERROR(__xludf.DUMMYFUNCTION("""COMPUTED_VALUE"""),"")</f>
        <v/>
      </c>
      <c r="O795" t="str">
        <f>IFERROR(__xludf.DUMMYFUNCTION("""COMPUTED_VALUE"""),"")</f>
        <v/>
      </c>
      <c r="P795" t="str">
        <f>IFERROR(__xludf.DUMMYFUNCTION("""COMPUTED_VALUE"""),"")</f>
        <v/>
      </c>
      <c r="Q795" t="str">
        <f>IFERROR(__xludf.DUMMYFUNCTION("""COMPUTED_VALUE"""),"")</f>
        <v/>
      </c>
      <c r="R795" t="str">
        <f>IFERROR(__xludf.DUMMYFUNCTION("""COMPUTED_VALUE"""),"")</f>
        <v/>
      </c>
      <c r="S795" t="str">
        <f>IFERROR(__xludf.DUMMYFUNCTION("""COMPUTED_VALUE"""),"")</f>
        <v/>
      </c>
      <c r="T795" t="str">
        <f>IFERROR(__xludf.DUMMYFUNCTION("""COMPUTED_VALUE"""),"")</f>
        <v/>
      </c>
      <c r="U795" t="str">
        <f>IFERROR(__xludf.DUMMYFUNCTION("""COMPUTED_VALUE"""),"")</f>
        <v/>
      </c>
      <c r="V795" t="str">
        <f>IFERROR(__xludf.DUMMYFUNCTION("""COMPUTED_VALUE"""),"")</f>
        <v/>
      </c>
      <c r="W795" t="str">
        <f>IFERROR(__xludf.DUMMYFUNCTION("""COMPUTED_VALUE"""),"")</f>
        <v/>
      </c>
      <c r="X795" t="str">
        <f>IFERROR(__xludf.DUMMYFUNCTION("""COMPUTED_VALUE"""),"")</f>
        <v/>
      </c>
      <c r="Y795" t="str">
        <f>IFERROR(__xludf.DUMMYFUNCTION("""COMPUTED_VALUE"""),"")</f>
        <v/>
      </c>
      <c r="Z795" t="str">
        <f>IFERROR(__xludf.DUMMYFUNCTION("""COMPUTED_VALUE"""),"")</f>
        <v/>
      </c>
      <c r="AA795" t="str">
        <f>IFERROR(__xludf.DUMMYFUNCTION("""COMPUTED_VALUE"""),"")</f>
        <v/>
      </c>
      <c r="AB795" t="str">
        <f>IFERROR(__xludf.DUMMYFUNCTION("""COMPUTED_VALUE"""),"")</f>
        <v/>
      </c>
      <c r="AC795" t="str">
        <f>IFERROR(__xludf.DUMMYFUNCTION("""COMPUTED_VALUE"""),"")</f>
        <v/>
      </c>
      <c r="AD795" t="str">
        <f>IFERROR(__xludf.DUMMYFUNCTION("""COMPUTED_VALUE"""),"")</f>
        <v/>
      </c>
      <c r="AE795" t="str">
        <f>IFERROR(__xludf.DUMMYFUNCTION("""COMPUTED_VALUE"""),"")</f>
        <v/>
      </c>
      <c r="AF795" t="str">
        <f>IFERROR(__xludf.DUMMYFUNCTION("""COMPUTED_VALUE"""),"")</f>
        <v/>
      </c>
      <c r="AG795" t="str">
        <f>IFERROR(__xludf.DUMMYFUNCTION("""COMPUTED_VALUE"""),"")</f>
        <v/>
      </c>
    </row>
    <row r="796">
      <c r="A796" t="str">
        <f>IFERROR(__xludf.DUMMYFUNCTION("""COMPUTED_VALUE"""),"")</f>
        <v/>
      </c>
      <c r="B796" t="str">
        <f>IFERROR(__xludf.DUMMYFUNCTION("""COMPUTED_VALUE"""),"")</f>
        <v/>
      </c>
      <c r="C796" t="str">
        <f>IFERROR(__xludf.DUMMYFUNCTION("""COMPUTED_VALUE"""),"")</f>
        <v/>
      </c>
      <c r="D796" t="str">
        <f>IFERROR(__xludf.DUMMYFUNCTION("""COMPUTED_VALUE"""),"")</f>
        <v/>
      </c>
      <c r="E796" t="str">
        <f>IFERROR(__xludf.DUMMYFUNCTION("""COMPUTED_VALUE"""),"")</f>
        <v/>
      </c>
      <c r="F796" t="str">
        <f>IFERROR(__xludf.DUMMYFUNCTION("""COMPUTED_VALUE"""),"")</f>
        <v/>
      </c>
      <c r="G796" t="str">
        <f>IFERROR(__xludf.DUMMYFUNCTION("""COMPUTED_VALUE"""),"")</f>
        <v/>
      </c>
      <c r="H796" t="str">
        <f>IFERROR(__xludf.DUMMYFUNCTION("""COMPUTED_VALUE"""),"")</f>
        <v/>
      </c>
      <c r="I796" t="str">
        <f>IFERROR(__xludf.DUMMYFUNCTION("""COMPUTED_VALUE"""),"")</f>
        <v/>
      </c>
      <c r="J796" t="str">
        <f>IFERROR(__xludf.DUMMYFUNCTION("""COMPUTED_VALUE"""),"")</f>
        <v/>
      </c>
      <c r="K796" t="str">
        <f>IFERROR(__xludf.DUMMYFUNCTION("""COMPUTED_VALUE"""),"")</f>
        <v/>
      </c>
      <c r="L796" s="61" t="str">
        <f>IFERROR(__xludf.DUMMYFUNCTION("""COMPUTED_VALUE"""),"")</f>
        <v/>
      </c>
      <c r="M796" s="61" t="str">
        <f>IFERROR(__xludf.DUMMYFUNCTION("""COMPUTED_VALUE"""),"")</f>
        <v/>
      </c>
      <c r="N796" t="str">
        <f>IFERROR(__xludf.DUMMYFUNCTION("""COMPUTED_VALUE"""),"")</f>
        <v/>
      </c>
      <c r="O796" t="str">
        <f>IFERROR(__xludf.DUMMYFUNCTION("""COMPUTED_VALUE"""),"")</f>
        <v/>
      </c>
      <c r="P796" t="str">
        <f>IFERROR(__xludf.DUMMYFUNCTION("""COMPUTED_VALUE"""),"")</f>
        <v/>
      </c>
      <c r="Q796" t="str">
        <f>IFERROR(__xludf.DUMMYFUNCTION("""COMPUTED_VALUE"""),"")</f>
        <v/>
      </c>
      <c r="R796" t="str">
        <f>IFERROR(__xludf.DUMMYFUNCTION("""COMPUTED_VALUE"""),"")</f>
        <v/>
      </c>
      <c r="S796" t="str">
        <f>IFERROR(__xludf.DUMMYFUNCTION("""COMPUTED_VALUE"""),"")</f>
        <v/>
      </c>
      <c r="T796" t="str">
        <f>IFERROR(__xludf.DUMMYFUNCTION("""COMPUTED_VALUE"""),"")</f>
        <v/>
      </c>
      <c r="U796" t="str">
        <f>IFERROR(__xludf.DUMMYFUNCTION("""COMPUTED_VALUE"""),"")</f>
        <v/>
      </c>
      <c r="V796" t="str">
        <f>IFERROR(__xludf.DUMMYFUNCTION("""COMPUTED_VALUE"""),"")</f>
        <v/>
      </c>
      <c r="W796" t="str">
        <f>IFERROR(__xludf.DUMMYFUNCTION("""COMPUTED_VALUE"""),"")</f>
        <v/>
      </c>
      <c r="X796" t="str">
        <f>IFERROR(__xludf.DUMMYFUNCTION("""COMPUTED_VALUE"""),"")</f>
        <v/>
      </c>
      <c r="Y796" t="str">
        <f>IFERROR(__xludf.DUMMYFUNCTION("""COMPUTED_VALUE"""),"")</f>
        <v/>
      </c>
      <c r="Z796" t="str">
        <f>IFERROR(__xludf.DUMMYFUNCTION("""COMPUTED_VALUE"""),"")</f>
        <v/>
      </c>
      <c r="AA796" t="str">
        <f>IFERROR(__xludf.DUMMYFUNCTION("""COMPUTED_VALUE"""),"")</f>
        <v/>
      </c>
      <c r="AB796" t="str">
        <f>IFERROR(__xludf.DUMMYFUNCTION("""COMPUTED_VALUE"""),"")</f>
        <v/>
      </c>
      <c r="AC796" t="str">
        <f>IFERROR(__xludf.DUMMYFUNCTION("""COMPUTED_VALUE"""),"")</f>
        <v/>
      </c>
      <c r="AD796" t="str">
        <f>IFERROR(__xludf.DUMMYFUNCTION("""COMPUTED_VALUE"""),"")</f>
        <v/>
      </c>
      <c r="AE796" t="str">
        <f>IFERROR(__xludf.DUMMYFUNCTION("""COMPUTED_VALUE"""),"")</f>
        <v/>
      </c>
      <c r="AF796" t="str">
        <f>IFERROR(__xludf.DUMMYFUNCTION("""COMPUTED_VALUE"""),"")</f>
        <v/>
      </c>
      <c r="AG796" t="str">
        <f>IFERROR(__xludf.DUMMYFUNCTION("""COMPUTED_VALUE"""),"")</f>
        <v/>
      </c>
    </row>
    <row r="797">
      <c r="A797" t="str">
        <f>IFERROR(__xludf.DUMMYFUNCTION("""COMPUTED_VALUE"""),"")</f>
        <v/>
      </c>
      <c r="B797" t="str">
        <f>IFERROR(__xludf.DUMMYFUNCTION("""COMPUTED_VALUE"""),"")</f>
        <v/>
      </c>
      <c r="C797" t="str">
        <f>IFERROR(__xludf.DUMMYFUNCTION("""COMPUTED_VALUE"""),"")</f>
        <v/>
      </c>
      <c r="D797" t="str">
        <f>IFERROR(__xludf.DUMMYFUNCTION("""COMPUTED_VALUE"""),"")</f>
        <v/>
      </c>
      <c r="E797" t="str">
        <f>IFERROR(__xludf.DUMMYFUNCTION("""COMPUTED_VALUE"""),"")</f>
        <v/>
      </c>
      <c r="F797" t="str">
        <f>IFERROR(__xludf.DUMMYFUNCTION("""COMPUTED_VALUE"""),"")</f>
        <v/>
      </c>
      <c r="G797" t="str">
        <f>IFERROR(__xludf.DUMMYFUNCTION("""COMPUTED_VALUE"""),"")</f>
        <v/>
      </c>
      <c r="H797" t="str">
        <f>IFERROR(__xludf.DUMMYFUNCTION("""COMPUTED_VALUE"""),"")</f>
        <v/>
      </c>
      <c r="I797" t="str">
        <f>IFERROR(__xludf.DUMMYFUNCTION("""COMPUTED_VALUE"""),"")</f>
        <v/>
      </c>
      <c r="J797" t="str">
        <f>IFERROR(__xludf.DUMMYFUNCTION("""COMPUTED_VALUE"""),"")</f>
        <v/>
      </c>
      <c r="K797" t="str">
        <f>IFERROR(__xludf.DUMMYFUNCTION("""COMPUTED_VALUE"""),"")</f>
        <v/>
      </c>
      <c r="L797" s="61" t="str">
        <f>IFERROR(__xludf.DUMMYFUNCTION("""COMPUTED_VALUE"""),"")</f>
        <v/>
      </c>
      <c r="M797" s="61" t="str">
        <f>IFERROR(__xludf.DUMMYFUNCTION("""COMPUTED_VALUE"""),"")</f>
        <v/>
      </c>
      <c r="N797" t="str">
        <f>IFERROR(__xludf.DUMMYFUNCTION("""COMPUTED_VALUE"""),"")</f>
        <v/>
      </c>
      <c r="O797" t="str">
        <f>IFERROR(__xludf.DUMMYFUNCTION("""COMPUTED_VALUE"""),"")</f>
        <v/>
      </c>
      <c r="P797" t="str">
        <f>IFERROR(__xludf.DUMMYFUNCTION("""COMPUTED_VALUE"""),"")</f>
        <v/>
      </c>
      <c r="Q797" t="str">
        <f>IFERROR(__xludf.DUMMYFUNCTION("""COMPUTED_VALUE"""),"")</f>
        <v/>
      </c>
      <c r="R797" t="str">
        <f>IFERROR(__xludf.DUMMYFUNCTION("""COMPUTED_VALUE"""),"")</f>
        <v/>
      </c>
      <c r="S797" t="str">
        <f>IFERROR(__xludf.DUMMYFUNCTION("""COMPUTED_VALUE"""),"")</f>
        <v/>
      </c>
      <c r="T797" t="str">
        <f>IFERROR(__xludf.DUMMYFUNCTION("""COMPUTED_VALUE"""),"")</f>
        <v/>
      </c>
      <c r="U797" t="str">
        <f>IFERROR(__xludf.DUMMYFUNCTION("""COMPUTED_VALUE"""),"")</f>
        <v/>
      </c>
      <c r="V797" t="str">
        <f>IFERROR(__xludf.DUMMYFUNCTION("""COMPUTED_VALUE"""),"")</f>
        <v/>
      </c>
      <c r="W797" t="str">
        <f>IFERROR(__xludf.DUMMYFUNCTION("""COMPUTED_VALUE"""),"")</f>
        <v/>
      </c>
      <c r="X797" t="str">
        <f>IFERROR(__xludf.DUMMYFUNCTION("""COMPUTED_VALUE"""),"")</f>
        <v/>
      </c>
      <c r="Y797" t="str">
        <f>IFERROR(__xludf.DUMMYFUNCTION("""COMPUTED_VALUE"""),"")</f>
        <v/>
      </c>
      <c r="Z797" t="str">
        <f>IFERROR(__xludf.DUMMYFUNCTION("""COMPUTED_VALUE"""),"")</f>
        <v/>
      </c>
      <c r="AA797" t="str">
        <f>IFERROR(__xludf.DUMMYFUNCTION("""COMPUTED_VALUE"""),"")</f>
        <v/>
      </c>
      <c r="AB797" t="str">
        <f>IFERROR(__xludf.DUMMYFUNCTION("""COMPUTED_VALUE"""),"")</f>
        <v/>
      </c>
      <c r="AC797" t="str">
        <f>IFERROR(__xludf.DUMMYFUNCTION("""COMPUTED_VALUE"""),"")</f>
        <v/>
      </c>
      <c r="AD797" t="str">
        <f>IFERROR(__xludf.DUMMYFUNCTION("""COMPUTED_VALUE"""),"")</f>
        <v/>
      </c>
      <c r="AE797" t="str">
        <f>IFERROR(__xludf.DUMMYFUNCTION("""COMPUTED_VALUE"""),"")</f>
        <v/>
      </c>
      <c r="AF797" t="str">
        <f>IFERROR(__xludf.DUMMYFUNCTION("""COMPUTED_VALUE"""),"")</f>
        <v/>
      </c>
      <c r="AG797" t="str">
        <f>IFERROR(__xludf.DUMMYFUNCTION("""COMPUTED_VALUE"""),"")</f>
        <v/>
      </c>
    </row>
    <row r="798">
      <c r="A798" t="str">
        <f>IFERROR(__xludf.DUMMYFUNCTION("""COMPUTED_VALUE"""),"")</f>
        <v/>
      </c>
      <c r="B798" t="str">
        <f>IFERROR(__xludf.DUMMYFUNCTION("""COMPUTED_VALUE"""),"")</f>
        <v/>
      </c>
      <c r="C798" t="str">
        <f>IFERROR(__xludf.DUMMYFUNCTION("""COMPUTED_VALUE"""),"")</f>
        <v/>
      </c>
      <c r="D798" t="str">
        <f>IFERROR(__xludf.DUMMYFUNCTION("""COMPUTED_VALUE"""),"")</f>
        <v/>
      </c>
      <c r="E798" t="str">
        <f>IFERROR(__xludf.DUMMYFUNCTION("""COMPUTED_VALUE"""),"")</f>
        <v/>
      </c>
      <c r="F798" t="str">
        <f>IFERROR(__xludf.DUMMYFUNCTION("""COMPUTED_VALUE"""),"")</f>
        <v/>
      </c>
      <c r="G798" t="str">
        <f>IFERROR(__xludf.DUMMYFUNCTION("""COMPUTED_VALUE"""),"")</f>
        <v/>
      </c>
      <c r="H798" t="str">
        <f>IFERROR(__xludf.DUMMYFUNCTION("""COMPUTED_VALUE"""),"")</f>
        <v/>
      </c>
      <c r="I798" t="str">
        <f>IFERROR(__xludf.DUMMYFUNCTION("""COMPUTED_VALUE"""),"")</f>
        <v/>
      </c>
      <c r="J798" t="str">
        <f>IFERROR(__xludf.DUMMYFUNCTION("""COMPUTED_VALUE"""),"")</f>
        <v/>
      </c>
      <c r="K798" t="str">
        <f>IFERROR(__xludf.DUMMYFUNCTION("""COMPUTED_VALUE"""),"")</f>
        <v/>
      </c>
      <c r="L798" s="61" t="str">
        <f>IFERROR(__xludf.DUMMYFUNCTION("""COMPUTED_VALUE"""),"")</f>
        <v/>
      </c>
      <c r="M798" s="61" t="str">
        <f>IFERROR(__xludf.DUMMYFUNCTION("""COMPUTED_VALUE"""),"")</f>
        <v/>
      </c>
      <c r="N798" t="str">
        <f>IFERROR(__xludf.DUMMYFUNCTION("""COMPUTED_VALUE"""),"")</f>
        <v/>
      </c>
      <c r="O798" t="str">
        <f>IFERROR(__xludf.DUMMYFUNCTION("""COMPUTED_VALUE"""),"")</f>
        <v/>
      </c>
      <c r="P798" t="str">
        <f>IFERROR(__xludf.DUMMYFUNCTION("""COMPUTED_VALUE"""),"")</f>
        <v/>
      </c>
      <c r="Q798" t="str">
        <f>IFERROR(__xludf.DUMMYFUNCTION("""COMPUTED_VALUE"""),"")</f>
        <v/>
      </c>
      <c r="R798" t="str">
        <f>IFERROR(__xludf.DUMMYFUNCTION("""COMPUTED_VALUE"""),"")</f>
        <v/>
      </c>
      <c r="S798" t="str">
        <f>IFERROR(__xludf.DUMMYFUNCTION("""COMPUTED_VALUE"""),"")</f>
        <v/>
      </c>
      <c r="T798" t="str">
        <f>IFERROR(__xludf.DUMMYFUNCTION("""COMPUTED_VALUE"""),"")</f>
        <v/>
      </c>
      <c r="U798" t="str">
        <f>IFERROR(__xludf.DUMMYFUNCTION("""COMPUTED_VALUE"""),"")</f>
        <v/>
      </c>
      <c r="V798" t="str">
        <f>IFERROR(__xludf.DUMMYFUNCTION("""COMPUTED_VALUE"""),"")</f>
        <v/>
      </c>
      <c r="W798" t="str">
        <f>IFERROR(__xludf.DUMMYFUNCTION("""COMPUTED_VALUE"""),"")</f>
        <v/>
      </c>
      <c r="X798" t="str">
        <f>IFERROR(__xludf.DUMMYFUNCTION("""COMPUTED_VALUE"""),"")</f>
        <v/>
      </c>
      <c r="Y798" t="str">
        <f>IFERROR(__xludf.DUMMYFUNCTION("""COMPUTED_VALUE"""),"")</f>
        <v/>
      </c>
      <c r="Z798" t="str">
        <f>IFERROR(__xludf.DUMMYFUNCTION("""COMPUTED_VALUE"""),"")</f>
        <v/>
      </c>
      <c r="AA798" t="str">
        <f>IFERROR(__xludf.DUMMYFUNCTION("""COMPUTED_VALUE"""),"")</f>
        <v/>
      </c>
      <c r="AB798" t="str">
        <f>IFERROR(__xludf.DUMMYFUNCTION("""COMPUTED_VALUE"""),"")</f>
        <v/>
      </c>
      <c r="AC798" t="str">
        <f>IFERROR(__xludf.DUMMYFUNCTION("""COMPUTED_VALUE"""),"")</f>
        <v/>
      </c>
      <c r="AD798" t="str">
        <f>IFERROR(__xludf.DUMMYFUNCTION("""COMPUTED_VALUE"""),"")</f>
        <v/>
      </c>
      <c r="AE798" t="str">
        <f>IFERROR(__xludf.DUMMYFUNCTION("""COMPUTED_VALUE"""),"")</f>
        <v/>
      </c>
      <c r="AF798" t="str">
        <f>IFERROR(__xludf.DUMMYFUNCTION("""COMPUTED_VALUE"""),"")</f>
        <v/>
      </c>
      <c r="AG798" t="str">
        <f>IFERROR(__xludf.DUMMYFUNCTION("""COMPUTED_VALUE"""),"")</f>
        <v/>
      </c>
    </row>
    <row r="799">
      <c r="A799" t="str">
        <f>IFERROR(__xludf.DUMMYFUNCTION("""COMPUTED_VALUE"""),"")</f>
        <v/>
      </c>
      <c r="B799" t="str">
        <f>IFERROR(__xludf.DUMMYFUNCTION("""COMPUTED_VALUE"""),"")</f>
        <v/>
      </c>
      <c r="C799" t="str">
        <f>IFERROR(__xludf.DUMMYFUNCTION("""COMPUTED_VALUE"""),"")</f>
        <v/>
      </c>
      <c r="D799" t="str">
        <f>IFERROR(__xludf.DUMMYFUNCTION("""COMPUTED_VALUE"""),"")</f>
        <v/>
      </c>
      <c r="E799" t="str">
        <f>IFERROR(__xludf.DUMMYFUNCTION("""COMPUTED_VALUE"""),"")</f>
        <v/>
      </c>
      <c r="F799" t="str">
        <f>IFERROR(__xludf.DUMMYFUNCTION("""COMPUTED_VALUE"""),"")</f>
        <v/>
      </c>
      <c r="G799" t="str">
        <f>IFERROR(__xludf.DUMMYFUNCTION("""COMPUTED_VALUE"""),"")</f>
        <v/>
      </c>
      <c r="H799" t="str">
        <f>IFERROR(__xludf.DUMMYFUNCTION("""COMPUTED_VALUE"""),"")</f>
        <v/>
      </c>
      <c r="I799" t="str">
        <f>IFERROR(__xludf.DUMMYFUNCTION("""COMPUTED_VALUE"""),"")</f>
        <v/>
      </c>
      <c r="J799" t="str">
        <f>IFERROR(__xludf.DUMMYFUNCTION("""COMPUTED_VALUE"""),"")</f>
        <v/>
      </c>
      <c r="K799" t="str">
        <f>IFERROR(__xludf.DUMMYFUNCTION("""COMPUTED_VALUE"""),"")</f>
        <v/>
      </c>
      <c r="L799" s="61" t="str">
        <f>IFERROR(__xludf.DUMMYFUNCTION("""COMPUTED_VALUE"""),"")</f>
        <v/>
      </c>
      <c r="M799" s="61" t="str">
        <f>IFERROR(__xludf.DUMMYFUNCTION("""COMPUTED_VALUE"""),"")</f>
        <v/>
      </c>
      <c r="N799" t="str">
        <f>IFERROR(__xludf.DUMMYFUNCTION("""COMPUTED_VALUE"""),"")</f>
        <v/>
      </c>
      <c r="O799" t="str">
        <f>IFERROR(__xludf.DUMMYFUNCTION("""COMPUTED_VALUE"""),"")</f>
        <v/>
      </c>
      <c r="P799" t="str">
        <f>IFERROR(__xludf.DUMMYFUNCTION("""COMPUTED_VALUE"""),"")</f>
        <v/>
      </c>
      <c r="Q799" t="str">
        <f>IFERROR(__xludf.DUMMYFUNCTION("""COMPUTED_VALUE"""),"")</f>
        <v/>
      </c>
      <c r="R799" t="str">
        <f>IFERROR(__xludf.DUMMYFUNCTION("""COMPUTED_VALUE"""),"")</f>
        <v/>
      </c>
      <c r="S799" t="str">
        <f>IFERROR(__xludf.DUMMYFUNCTION("""COMPUTED_VALUE"""),"")</f>
        <v/>
      </c>
      <c r="T799" t="str">
        <f>IFERROR(__xludf.DUMMYFUNCTION("""COMPUTED_VALUE"""),"")</f>
        <v/>
      </c>
      <c r="U799" t="str">
        <f>IFERROR(__xludf.DUMMYFUNCTION("""COMPUTED_VALUE"""),"")</f>
        <v/>
      </c>
      <c r="V799" t="str">
        <f>IFERROR(__xludf.DUMMYFUNCTION("""COMPUTED_VALUE"""),"")</f>
        <v/>
      </c>
      <c r="W799" t="str">
        <f>IFERROR(__xludf.DUMMYFUNCTION("""COMPUTED_VALUE"""),"")</f>
        <v/>
      </c>
      <c r="X799" t="str">
        <f>IFERROR(__xludf.DUMMYFUNCTION("""COMPUTED_VALUE"""),"")</f>
        <v/>
      </c>
      <c r="Y799" t="str">
        <f>IFERROR(__xludf.DUMMYFUNCTION("""COMPUTED_VALUE"""),"")</f>
        <v/>
      </c>
      <c r="Z799" t="str">
        <f>IFERROR(__xludf.DUMMYFUNCTION("""COMPUTED_VALUE"""),"")</f>
        <v/>
      </c>
      <c r="AA799" t="str">
        <f>IFERROR(__xludf.DUMMYFUNCTION("""COMPUTED_VALUE"""),"")</f>
        <v/>
      </c>
      <c r="AB799" t="str">
        <f>IFERROR(__xludf.DUMMYFUNCTION("""COMPUTED_VALUE"""),"")</f>
        <v/>
      </c>
      <c r="AC799" t="str">
        <f>IFERROR(__xludf.DUMMYFUNCTION("""COMPUTED_VALUE"""),"")</f>
        <v/>
      </c>
      <c r="AD799" t="str">
        <f>IFERROR(__xludf.DUMMYFUNCTION("""COMPUTED_VALUE"""),"")</f>
        <v/>
      </c>
      <c r="AE799" t="str">
        <f>IFERROR(__xludf.DUMMYFUNCTION("""COMPUTED_VALUE"""),"")</f>
        <v/>
      </c>
      <c r="AF799" t="str">
        <f>IFERROR(__xludf.DUMMYFUNCTION("""COMPUTED_VALUE"""),"")</f>
        <v/>
      </c>
      <c r="AG799" t="str">
        <f>IFERROR(__xludf.DUMMYFUNCTION("""COMPUTED_VALUE"""),"")</f>
        <v/>
      </c>
    </row>
    <row r="800">
      <c r="A800" t="str">
        <f>IFERROR(__xludf.DUMMYFUNCTION("""COMPUTED_VALUE"""),"")</f>
        <v/>
      </c>
      <c r="B800" t="str">
        <f>IFERROR(__xludf.DUMMYFUNCTION("""COMPUTED_VALUE"""),"")</f>
        <v/>
      </c>
      <c r="C800" t="str">
        <f>IFERROR(__xludf.DUMMYFUNCTION("""COMPUTED_VALUE"""),"")</f>
        <v/>
      </c>
      <c r="D800" t="str">
        <f>IFERROR(__xludf.DUMMYFUNCTION("""COMPUTED_VALUE"""),"")</f>
        <v/>
      </c>
      <c r="E800" t="str">
        <f>IFERROR(__xludf.DUMMYFUNCTION("""COMPUTED_VALUE"""),"")</f>
        <v/>
      </c>
      <c r="F800" t="str">
        <f>IFERROR(__xludf.DUMMYFUNCTION("""COMPUTED_VALUE"""),"")</f>
        <v/>
      </c>
      <c r="G800" t="str">
        <f>IFERROR(__xludf.DUMMYFUNCTION("""COMPUTED_VALUE"""),"")</f>
        <v/>
      </c>
      <c r="H800" t="str">
        <f>IFERROR(__xludf.DUMMYFUNCTION("""COMPUTED_VALUE"""),"")</f>
        <v/>
      </c>
      <c r="I800" t="str">
        <f>IFERROR(__xludf.DUMMYFUNCTION("""COMPUTED_VALUE"""),"")</f>
        <v/>
      </c>
      <c r="J800" t="str">
        <f>IFERROR(__xludf.DUMMYFUNCTION("""COMPUTED_VALUE"""),"")</f>
        <v/>
      </c>
      <c r="K800" t="str">
        <f>IFERROR(__xludf.DUMMYFUNCTION("""COMPUTED_VALUE"""),"")</f>
        <v/>
      </c>
      <c r="L800" s="61" t="str">
        <f>IFERROR(__xludf.DUMMYFUNCTION("""COMPUTED_VALUE"""),"")</f>
        <v/>
      </c>
      <c r="M800" s="61" t="str">
        <f>IFERROR(__xludf.DUMMYFUNCTION("""COMPUTED_VALUE"""),"")</f>
        <v/>
      </c>
      <c r="N800" t="str">
        <f>IFERROR(__xludf.DUMMYFUNCTION("""COMPUTED_VALUE"""),"")</f>
        <v/>
      </c>
      <c r="O800" t="str">
        <f>IFERROR(__xludf.DUMMYFUNCTION("""COMPUTED_VALUE"""),"")</f>
        <v/>
      </c>
      <c r="P800" t="str">
        <f>IFERROR(__xludf.DUMMYFUNCTION("""COMPUTED_VALUE"""),"")</f>
        <v/>
      </c>
      <c r="Q800" t="str">
        <f>IFERROR(__xludf.DUMMYFUNCTION("""COMPUTED_VALUE"""),"")</f>
        <v/>
      </c>
      <c r="R800" t="str">
        <f>IFERROR(__xludf.DUMMYFUNCTION("""COMPUTED_VALUE"""),"")</f>
        <v/>
      </c>
      <c r="S800" t="str">
        <f>IFERROR(__xludf.DUMMYFUNCTION("""COMPUTED_VALUE"""),"")</f>
        <v/>
      </c>
      <c r="T800" t="str">
        <f>IFERROR(__xludf.DUMMYFUNCTION("""COMPUTED_VALUE"""),"")</f>
        <v/>
      </c>
      <c r="U800" t="str">
        <f>IFERROR(__xludf.DUMMYFUNCTION("""COMPUTED_VALUE"""),"")</f>
        <v/>
      </c>
      <c r="V800" t="str">
        <f>IFERROR(__xludf.DUMMYFUNCTION("""COMPUTED_VALUE"""),"")</f>
        <v/>
      </c>
      <c r="W800" t="str">
        <f>IFERROR(__xludf.DUMMYFUNCTION("""COMPUTED_VALUE"""),"")</f>
        <v/>
      </c>
      <c r="X800" t="str">
        <f>IFERROR(__xludf.DUMMYFUNCTION("""COMPUTED_VALUE"""),"")</f>
        <v/>
      </c>
      <c r="Y800" t="str">
        <f>IFERROR(__xludf.DUMMYFUNCTION("""COMPUTED_VALUE"""),"")</f>
        <v/>
      </c>
      <c r="Z800" t="str">
        <f>IFERROR(__xludf.DUMMYFUNCTION("""COMPUTED_VALUE"""),"")</f>
        <v/>
      </c>
      <c r="AA800" t="str">
        <f>IFERROR(__xludf.DUMMYFUNCTION("""COMPUTED_VALUE"""),"")</f>
        <v/>
      </c>
      <c r="AB800" t="str">
        <f>IFERROR(__xludf.DUMMYFUNCTION("""COMPUTED_VALUE"""),"")</f>
        <v/>
      </c>
      <c r="AC800" t="str">
        <f>IFERROR(__xludf.DUMMYFUNCTION("""COMPUTED_VALUE"""),"")</f>
        <v/>
      </c>
      <c r="AD800" t="str">
        <f>IFERROR(__xludf.DUMMYFUNCTION("""COMPUTED_VALUE"""),"")</f>
        <v/>
      </c>
      <c r="AE800" t="str">
        <f>IFERROR(__xludf.DUMMYFUNCTION("""COMPUTED_VALUE"""),"")</f>
        <v/>
      </c>
      <c r="AF800" t="str">
        <f>IFERROR(__xludf.DUMMYFUNCTION("""COMPUTED_VALUE"""),"")</f>
        <v/>
      </c>
      <c r="AG800" t="str">
        <f>IFERROR(__xludf.DUMMYFUNCTION("""COMPUTED_VALUE"""),"")</f>
        <v/>
      </c>
    </row>
    <row r="801">
      <c r="A801" t="str">
        <f>IFERROR(__xludf.DUMMYFUNCTION("""COMPUTED_VALUE"""),"")</f>
        <v/>
      </c>
      <c r="B801" t="str">
        <f>IFERROR(__xludf.DUMMYFUNCTION("""COMPUTED_VALUE"""),"")</f>
        <v/>
      </c>
      <c r="C801" t="str">
        <f>IFERROR(__xludf.DUMMYFUNCTION("""COMPUTED_VALUE"""),"")</f>
        <v/>
      </c>
      <c r="D801" t="str">
        <f>IFERROR(__xludf.DUMMYFUNCTION("""COMPUTED_VALUE"""),"")</f>
        <v/>
      </c>
      <c r="E801" t="str">
        <f>IFERROR(__xludf.DUMMYFUNCTION("""COMPUTED_VALUE"""),"")</f>
        <v/>
      </c>
      <c r="F801" t="str">
        <f>IFERROR(__xludf.DUMMYFUNCTION("""COMPUTED_VALUE"""),"")</f>
        <v/>
      </c>
      <c r="G801" t="str">
        <f>IFERROR(__xludf.DUMMYFUNCTION("""COMPUTED_VALUE"""),"")</f>
        <v/>
      </c>
      <c r="H801" t="str">
        <f>IFERROR(__xludf.DUMMYFUNCTION("""COMPUTED_VALUE"""),"")</f>
        <v/>
      </c>
      <c r="I801" t="str">
        <f>IFERROR(__xludf.DUMMYFUNCTION("""COMPUTED_VALUE"""),"")</f>
        <v/>
      </c>
      <c r="J801" t="str">
        <f>IFERROR(__xludf.DUMMYFUNCTION("""COMPUTED_VALUE"""),"")</f>
        <v/>
      </c>
      <c r="K801" t="str">
        <f>IFERROR(__xludf.DUMMYFUNCTION("""COMPUTED_VALUE"""),"")</f>
        <v/>
      </c>
      <c r="L801" s="61" t="str">
        <f>IFERROR(__xludf.DUMMYFUNCTION("""COMPUTED_VALUE"""),"")</f>
        <v/>
      </c>
      <c r="M801" s="61" t="str">
        <f>IFERROR(__xludf.DUMMYFUNCTION("""COMPUTED_VALUE"""),"")</f>
        <v/>
      </c>
      <c r="N801" t="str">
        <f>IFERROR(__xludf.DUMMYFUNCTION("""COMPUTED_VALUE"""),"")</f>
        <v/>
      </c>
      <c r="O801" t="str">
        <f>IFERROR(__xludf.DUMMYFUNCTION("""COMPUTED_VALUE"""),"")</f>
        <v/>
      </c>
      <c r="P801" t="str">
        <f>IFERROR(__xludf.DUMMYFUNCTION("""COMPUTED_VALUE"""),"")</f>
        <v/>
      </c>
      <c r="Q801" t="str">
        <f>IFERROR(__xludf.DUMMYFUNCTION("""COMPUTED_VALUE"""),"")</f>
        <v/>
      </c>
      <c r="R801" t="str">
        <f>IFERROR(__xludf.DUMMYFUNCTION("""COMPUTED_VALUE"""),"")</f>
        <v/>
      </c>
      <c r="S801" t="str">
        <f>IFERROR(__xludf.DUMMYFUNCTION("""COMPUTED_VALUE"""),"")</f>
        <v/>
      </c>
      <c r="T801" t="str">
        <f>IFERROR(__xludf.DUMMYFUNCTION("""COMPUTED_VALUE"""),"")</f>
        <v/>
      </c>
      <c r="U801" t="str">
        <f>IFERROR(__xludf.DUMMYFUNCTION("""COMPUTED_VALUE"""),"")</f>
        <v/>
      </c>
      <c r="V801" t="str">
        <f>IFERROR(__xludf.DUMMYFUNCTION("""COMPUTED_VALUE"""),"")</f>
        <v/>
      </c>
      <c r="W801" t="str">
        <f>IFERROR(__xludf.DUMMYFUNCTION("""COMPUTED_VALUE"""),"")</f>
        <v/>
      </c>
      <c r="X801" t="str">
        <f>IFERROR(__xludf.DUMMYFUNCTION("""COMPUTED_VALUE"""),"")</f>
        <v/>
      </c>
      <c r="Y801" t="str">
        <f>IFERROR(__xludf.DUMMYFUNCTION("""COMPUTED_VALUE"""),"")</f>
        <v/>
      </c>
      <c r="Z801" t="str">
        <f>IFERROR(__xludf.DUMMYFUNCTION("""COMPUTED_VALUE"""),"")</f>
        <v/>
      </c>
      <c r="AA801" t="str">
        <f>IFERROR(__xludf.DUMMYFUNCTION("""COMPUTED_VALUE"""),"")</f>
        <v/>
      </c>
      <c r="AB801" t="str">
        <f>IFERROR(__xludf.DUMMYFUNCTION("""COMPUTED_VALUE"""),"")</f>
        <v/>
      </c>
      <c r="AC801" t="str">
        <f>IFERROR(__xludf.DUMMYFUNCTION("""COMPUTED_VALUE"""),"")</f>
        <v/>
      </c>
      <c r="AD801" t="str">
        <f>IFERROR(__xludf.DUMMYFUNCTION("""COMPUTED_VALUE"""),"")</f>
        <v/>
      </c>
      <c r="AE801" t="str">
        <f>IFERROR(__xludf.DUMMYFUNCTION("""COMPUTED_VALUE"""),"")</f>
        <v/>
      </c>
      <c r="AF801" t="str">
        <f>IFERROR(__xludf.DUMMYFUNCTION("""COMPUTED_VALUE"""),"")</f>
        <v/>
      </c>
      <c r="AG801" t="str">
        <f>IFERROR(__xludf.DUMMYFUNCTION("""COMPUTED_VALUE"""),"")</f>
        <v/>
      </c>
    </row>
    <row r="802">
      <c r="A802" t="str">
        <f>IFERROR(__xludf.DUMMYFUNCTION("""COMPUTED_VALUE"""),"")</f>
        <v/>
      </c>
      <c r="B802" t="str">
        <f>IFERROR(__xludf.DUMMYFUNCTION("""COMPUTED_VALUE"""),"")</f>
        <v/>
      </c>
      <c r="C802" t="str">
        <f>IFERROR(__xludf.DUMMYFUNCTION("""COMPUTED_VALUE"""),"")</f>
        <v/>
      </c>
      <c r="D802" t="str">
        <f>IFERROR(__xludf.DUMMYFUNCTION("""COMPUTED_VALUE"""),"")</f>
        <v/>
      </c>
      <c r="E802" t="str">
        <f>IFERROR(__xludf.DUMMYFUNCTION("""COMPUTED_VALUE"""),"")</f>
        <v/>
      </c>
      <c r="F802" t="str">
        <f>IFERROR(__xludf.DUMMYFUNCTION("""COMPUTED_VALUE"""),"")</f>
        <v/>
      </c>
      <c r="G802" t="str">
        <f>IFERROR(__xludf.DUMMYFUNCTION("""COMPUTED_VALUE"""),"")</f>
        <v/>
      </c>
      <c r="H802" t="str">
        <f>IFERROR(__xludf.DUMMYFUNCTION("""COMPUTED_VALUE"""),"")</f>
        <v/>
      </c>
      <c r="I802" t="str">
        <f>IFERROR(__xludf.DUMMYFUNCTION("""COMPUTED_VALUE"""),"")</f>
        <v/>
      </c>
      <c r="J802" t="str">
        <f>IFERROR(__xludf.DUMMYFUNCTION("""COMPUTED_VALUE"""),"")</f>
        <v/>
      </c>
      <c r="K802" t="str">
        <f>IFERROR(__xludf.DUMMYFUNCTION("""COMPUTED_VALUE"""),"")</f>
        <v/>
      </c>
      <c r="L802" s="61" t="str">
        <f>IFERROR(__xludf.DUMMYFUNCTION("""COMPUTED_VALUE"""),"")</f>
        <v/>
      </c>
      <c r="M802" s="61" t="str">
        <f>IFERROR(__xludf.DUMMYFUNCTION("""COMPUTED_VALUE"""),"")</f>
        <v/>
      </c>
      <c r="N802" t="str">
        <f>IFERROR(__xludf.DUMMYFUNCTION("""COMPUTED_VALUE"""),"")</f>
        <v/>
      </c>
      <c r="O802" t="str">
        <f>IFERROR(__xludf.DUMMYFUNCTION("""COMPUTED_VALUE"""),"")</f>
        <v/>
      </c>
      <c r="P802" t="str">
        <f>IFERROR(__xludf.DUMMYFUNCTION("""COMPUTED_VALUE"""),"")</f>
        <v/>
      </c>
      <c r="Q802" t="str">
        <f>IFERROR(__xludf.DUMMYFUNCTION("""COMPUTED_VALUE"""),"")</f>
        <v/>
      </c>
      <c r="R802" t="str">
        <f>IFERROR(__xludf.DUMMYFUNCTION("""COMPUTED_VALUE"""),"")</f>
        <v/>
      </c>
      <c r="S802" t="str">
        <f>IFERROR(__xludf.DUMMYFUNCTION("""COMPUTED_VALUE"""),"")</f>
        <v/>
      </c>
      <c r="T802" t="str">
        <f>IFERROR(__xludf.DUMMYFUNCTION("""COMPUTED_VALUE"""),"")</f>
        <v/>
      </c>
      <c r="U802" t="str">
        <f>IFERROR(__xludf.DUMMYFUNCTION("""COMPUTED_VALUE"""),"")</f>
        <v/>
      </c>
      <c r="V802" t="str">
        <f>IFERROR(__xludf.DUMMYFUNCTION("""COMPUTED_VALUE"""),"")</f>
        <v/>
      </c>
      <c r="W802" t="str">
        <f>IFERROR(__xludf.DUMMYFUNCTION("""COMPUTED_VALUE"""),"")</f>
        <v/>
      </c>
      <c r="X802" t="str">
        <f>IFERROR(__xludf.DUMMYFUNCTION("""COMPUTED_VALUE"""),"")</f>
        <v/>
      </c>
      <c r="Y802" t="str">
        <f>IFERROR(__xludf.DUMMYFUNCTION("""COMPUTED_VALUE"""),"")</f>
        <v/>
      </c>
      <c r="Z802" t="str">
        <f>IFERROR(__xludf.DUMMYFUNCTION("""COMPUTED_VALUE"""),"")</f>
        <v/>
      </c>
      <c r="AA802" t="str">
        <f>IFERROR(__xludf.DUMMYFUNCTION("""COMPUTED_VALUE"""),"")</f>
        <v/>
      </c>
      <c r="AB802" t="str">
        <f>IFERROR(__xludf.DUMMYFUNCTION("""COMPUTED_VALUE"""),"")</f>
        <v/>
      </c>
      <c r="AC802" t="str">
        <f>IFERROR(__xludf.DUMMYFUNCTION("""COMPUTED_VALUE"""),"")</f>
        <v/>
      </c>
      <c r="AD802" t="str">
        <f>IFERROR(__xludf.DUMMYFUNCTION("""COMPUTED_VALUE"""),"")</f>
        <v/>
      </c>
      <c r="AE802" t="str">
        <f>IFERROR(__xludf.DUMMYFUNCTION("""COMPUTED_VALUE"""),"")</f>
        <v/>
      </c>
      <c r="AF802" t="str">
        <f>IFERROR(__xludf.DUMMYFUNCTION("""COMPUTED_VALUE"""),"")</f>
        <v/>
      </c>
      <c r="AG802" t="str">
        <f>IFERROR(__xludf.DUMMYFUNCTION("""COMPUTED_VALUE"""),"")</f>
        <v/>
      </c>
    </row>
    <row r="803">
      <c r="A803" t="str">
        <f>IFERROR(__xludf.DUMMYFUNCTION("""COMPUTED_VALUE"""),"")</f>
        <v/>
      </c>
      <c r="B803" t="str">
        <f>IFERROR(__xludf.DUMMYFUNCTION("""COMPUTED_VALUE"""),"")</f>
        <v/>
      </c>
      <c r="C803" t="str">
        <f>IFERROR(__xludf.DUMMYFUNCTION("""COMPUTED_VALUE"""),"")</f>
        <v/>
      </c>
      <c r="D803" t="str">
        <f>IFERROR(__xludf.DUMMYFUNCTION("""COMPUTED_VALUE"""),"")</f>
        <v/>
      </c>
      <c r="E803" t="str">
        <f>IFERROR(__xludf.DUMMYFUNCTION("""COMPUTED_VALUE"""),"")</f>
        <v/>
      </c>
      <c r="F803" t="str">
        <f>IFERROR(__xludf.DUMMYFUNCTION("""COMPUTED_VALUE"""),"")</f>
        <v/>
      </c>
      <c r="G803" t="str">
        <f>IFERROR(__xludf.DUMMYFUNCTION("""COMPUTED_VALUE"""),"")</f>
        <v/>
      </c>
      <c r="H803" t="str">
        <f>IFERROR(__xludf.DUMMYFUNCTION("""COMPUTED_VALUE"""),"")</f>
        <v/>
      </c>
      <c r="I803" t="str">
        <f>IFERROR(__xludf.DUMMYFUNCTION("""COMPUTED_VALUE"""),"")</f>
        <v/>
      </c>
      <c r="J803" t="str">
        <f>IFERROR(__xludf.DUMMYFUNCTION("""COMPUTED_VALUE"""),"")</f>
        <v/>
      </c>
      <c r="K803" t="str">
        <f>IFERROR(__xludf.DUMMYFUNCTION("""COMPUTED_VALUE"""),"")</f>
        <v/>
      </c>
      <c r="L803" s="61" t="str">
        <f>IFERROR(__xludf.DUMMYFUNCTION("""COMPUTED_VALUE"""),"")</f>
        <v/>
      </c>
      <c r="M803" s="61" t="str">
        <f>IFERROR(__xludf.DUMMYFUNCTION("""COMPUTED_VALUE"""),"")</f>
        <v/>
      </c>
      <c r="N803" t="str">
        <f>IFERROR(__xludf.DUMMYFUNCTION("""COMPUTED_VALUE"""),"")</f>
        <v/>
      </c>
      <c r="O803" t="str">
        <f>IFERROR(__xludf.DUMMYFUNCTION("""COMPUTED_VALUE"""),"")</f>
        <v/>
      </c>
      <c r="P803" t="str">
        <f>IFERROR(__xludf.DUMMYFUNCTION("""COMPUTED_VALUE"""),"")</f>
        <v/>
      </c>
      <c r="Q803" t="str">
        <f>IFERROR(__xludf.DUMMYFUNCTION("""COMPUTED_VALUE"""),"")</f>
        <v/>
      </c>
      <c r="R803" t="str">
        <f>IFERROR(__xludf.DUMMYFUNCTION("""COMPUTED_VALUE"""),"")</f>
        <v/>
      </c>
      <c r="S803" t="str">
        <f>IFERROR(__xludf.DUMMYFUNCTION("""COMPUTED_VALUE"""),"")</f>
        <v/>
      </c>
      <c r="T803" t="str">
        <f>IFERROR(__xludf.DUMMYFUNCTION("""COMPUTED_VALUE"""),"")</f>
        <v/>
      </c>
      <c r="U803" t="str">
        <f>IFERROR(__xludf.DUMMYFUNCTION("""COMPUTED_VALUE"""),"")</f>
        <v/>
      </c>
      <c r="V803" t="str">
        <f>IFERROR(__xludf.DUMMYFUNCTION("""COMPUTED_VALUE"""),"")</f>
        <v/>
      </c>
      <c r="W803" t="str">
        <f>IFERROR(__xludf.DUMMYFUNCTION("""COMPUTED_VALUE"""),"")</f>
        <v/>
      </c>
      <c r="X803" t="str">
        <f>IFERROR(__xludf.DUMMYFUNCTION("""COMPUTED_VALUE"""),"")</f>
        <v/>
      </c>
      <c r="Y803" t="str">
        <f>IFERROR(__xludf.DUMMYFUNCTION("""COMPUTED_VALUE"""),"")</f>
        <v/>
      </c>
      <c r="Z803" t="str">
        <f>IFERROR(__xludf.DUMMYFUNCTION("""COMPUTED_VALUE"""),"")</f>
        <v/>
      </c>
      <c r="AA803" t="str">
        <f>IFERROR(__xludf.DUMMYFUNCTION("""COMPUTED_VALUE"""),"")</f>
        <v/>
      </c>
      <c r="AB803" t="str">
        <f>IFERROR(__xludf.DUMMYFUNCTION("""COMPUTED_VALUE"""),"")</f>
        <v/>
      </c>
      <c r="AC803" t="str">
        <f>IFERROR(__xludf.DUMMYFUNCTION("""COMPUTED_VALUE"""),"")</f>
        <v/>
      </c>
      <c r="AD803" t="str">
        <f>IFERROR(__xludf.DUMMYFUNCTION("""COMPUTED_VALUE"""),"")</f>
        <v/>
      </c>
      <c r="AE803" t="str">
        <f>IFERROR(__xludf.DUMMYFUNCTION("""COMPUTED_VALUE"""),"")</f>
        <v/>
      </c>
      <c r="AF803" t="str">
        <f>IFERROR(__xludf.DUMMYFUNCTION("""COMPUTED_VALUE"""),"")</f>
        <v/>
      </c>
      <c r="AG803" t="str">
        <f>IFERROR(__xludf.DUMMYFUNCTION("""COMPUTED_VALUE"""),"")</f>
        <v/>
      </c>
    </row>
    <row r="804">
      <c r="A804" t="str">
        <f>IFERROR(__xludf.DUMMYFUNCTION("""COMPUTED_VALUE"""),"")</f>
        <v/>
      </c>
      <c r="B804" t="str">
        <f>IFERROR(__xludf.DUMMYFUNCTION("""COMPUTED_VALUE"""),"")</f>
        <v/>
      </c>
      <c r="C804" t="str">
        <f>IFERROR(__xludf.DUMMYFUNCTION("""COMPUTED_VALUE"""),"")</f>
        <v/>
      </c>
      <c r="D804" t="str">
        <f>IFERROR(__xludf.DUMMYFUNCTION("""COMPUTED_VALUE"""),"")</f>
        <v/>
      </c>
      <c r="E804" t="str">
        <f>IFERROR(__xludf.DUMMYFUNCTION("""COMPUTED_VALUE"""),"")</f>
        <v/>
      </c>
      <c r="F804" t="str">
        <f>IFERROR(__xludf.DUMMYFUNCTION("""COMPUTED_VALUE"""),"")</f>
        <v/>
      </c>
      <c r="G804" t="str">
        <f>IFERROR(__xludf.DUMMYFUNCTION("""COMPUTED_VALUE"""),"")</f>
        <v/>
      </c>
      <c r="H804" t="str">
        <f>IFERROR(__xludf.DUMMYFUNCTION("""COMPUTED_VALUE"""),"")</f>
        <v/>
      </c>
      <c r="I804" t="str">
        <f>IFERROR(__xludf.DUMMYFUNCTION("""COMPUTED_VALUE"""),"")</f>
        <v/>
      </c>
      <c r="J804" t="str">
        <f>IFERROR(__xludf.DUMMYFUNCTION("""COMPUTED_VALUE"""),"")</f>
        <v/>
      </c>
      <c r="K804" t="str">
        <f>IFERROR(__xludf.DUMMYFUNCTION("""COMPUTED_VALUE"""),"")</f>
        <v/>
      </c>
      <c r="L804" s="61" t="str">
        <f>IFERROR(__xludf.DUMMYFUNCTION("""COMPUTED_VALUE"""),"")</f>
        <v/>
      </c>
      <c r="M804" s="61" t="str">
        <f>IFERROR(__xludf.DUMMYFUNCTION("""COMPUTED_VALUE"""),"")</f>
        <v/>
      </c>
      <c r="N804" t="str">
        <f>IFERROR(__xludf.DUMMYFUNCTION("""COMPUTED_VALUE"""),"")</f>
        <v/>
      </c>
      <c r="O804" t="str">
        <f>IFERROR(__xludf.DUMMYFUNCTION("""COMPUTED_VALUE"""),"")</f>
        <v/>
      </c>
      <c r="P804" t="str">
        <f>IFERROR(__xludf.DUMMYFUNCTION("""COMPUTED_VALUE"""),"")</f>
        <v/>
      </c>
      <c r="Q804" t="str">
        <f>IFERROR(__xludf.DUMMYFUNCTION("""COMPUTED_VALUE"""),"")</f>
        <v/>
      </c>
      <c r="R804" t="str">
        <f>IFERROR(__xludf.DUMMYFUNCTION("""COMPUTED_VALUE"""),"")</f>
        <v/>
      </c>
      <c r="S804" t="str">
        <f>IFERROR(__xludf.DUMMYFUNCTION("""COMPUTED_VALUE"""),"")</f>
        <v/>
      </c>
      <c r="T804" t="str">
        <f>IFERROR(__xludf.DUMMYFUNCTION("""COMPUTED_VALUE"""),"")</f>
        <v/>
      </c>
      <c r="U804" t="str">
        <f>IFERROR(__xludf.DUMMYFUNCTION("""COMPUTED_VALUE"""),"")</f>
        <v/>
      </c>
      <c r="V804" t="str">
        <f>IFERROR(__xludf.DUMMYFUNCTION("""COMPUTED_VALUE"""),"")</f>
        <v/>
      </c>
      <c r="W804" t="str">
        <f>IFERROR(__xludf.DUMMYFUNCTION("""COMPUTED_VALUE"""),"")</f>
        <v/>
      </c>
      <c r="X804" t="str">
        <f>IFERROR(__xludf.DUMMYFUNCTION("""COMPUTED_VALUE"""),"")</f>
        <v/>
      </c>
      <c r="Y804" t="str">
        <f>IFERROR(__xludf.DUMMYFUNCTION("""COMPUTED_VALUE"""),"")</f>
        <v/>
      </c>
      <c r="Z804" t="str">
        <f>IFERROR(__xludf.DUMMYFUNCTION("""COMPUTED_VALUE"""),"")</f>
        <v/>
      </c>
      <c r="AA804" t="str">
        <f>IFERROR(__xludf.DUMMYFUNCTION("""COMPUTED_VALUE"""),"")</f>
        <v/>
      </c>
      <c r="AB804" t="str">
        <f>IFERROR(__xludf.DUMMYFUNCTION("""COMPUTED_VALUE"""),"")</f>
        <v/>
      </c>
      <c r="AC804" t="str">
        <f>IFERROR(__xludf.DUMMYFUNCTION("""COMPUTED_VALUE"""),"")</f>
        <v/>
      </c>
      <c r="AD804" t="str">
        <f>IFERROR(__xludf.DUMMYFUNCTION("""COMPUTED_VALUE"""),"")</f>
        <v/>
      </c>
      <c r="AE804" t="str">
        <f>IFERROR(__xludf.DUMMYFUNCTION("""COMPUTED_VALUE"""),"")</f>
        <v/>
      </c>
      <c r="AF804" t="str">
        <f>IFERROR(__xludf.DUMMYFUNCTION("""COMPUTED_VALUE"""),"")</f>
        <v/>
      </c>
      <c r="AG804" t="str">
        <f>IFERROR(__xludf.DUMMYFUNCTION("""COMPUTED_VALUE"""),"")</f>
        <v/>
      </c>
    </row>
    <row r="805">
      <c r="A805" t="str">
        <f>IFERROR(__xludf.DUMMYFUNCTION("""COMPUTED_VALUE"""),"")</f>
        <v/>
      </c>
      <c r="B805" t="str">
        <f>IFERROR(__xludf.DUMMYFUNCTION("""COMPUTED_VALUE"""),"")</f>
        <v/>
      </c>
      <c r="C805" t="str">
        <f>IFERROR(__xludf.DUMMYFUNCTION("""COMPUTED_VALUE"""),"")</f>
        <v/>
      </c>
      <c r="D805" t="str">
        <f>IFERROR(__xludf.DUMMYFUNCTION("""COMPUTED_VALUE"""),"")</f>
        <v/>
      </c>
      <c r="E805" t="str">
        <f>IFERROR(__xludf.DUMMYFUNCTION("""COMPUTED_VALUE"""),"")</f>
        <v/>
      </c>
      <c r="F805" t="str">
        <f>IFERROR(__xludf.DUMMYFUNCTION("""COMPUTED_VALUE"""),"")</f>
        <v/>
      </c>
      <c r="G805" t="str">
        <f>IFERROR(__xludf.DUMMYFUNCTION("""COMPUTED_VALUE"""),"")</f>
        <v/>
      </c>
      <c r="H805" t="str">
        <f>IFERROR(__xludf.DUMMYFUNCTION("""COMPUTED_VALUE"""),"")</f>
        <v/>
      </c>
      <c r="I805" t="str">
        <f>IFERROR(__xludf.DUMMYFUNCTION("""COMPUTED_VALUE"""),"")</f>
        <v/>
      </c>
      <c r="J805" t="str">
        <f>IFERROR(__xludf.DUMMYFUNCTION("""COMPUTED_VALUE"""),"")</f>
        <v/>
      </c>
      <c r="K805" t="str">
        <f>IFERROR(__xludf.DUMMYFUNCTION("""COMPUTED_VALUE"""),"")</f>
        <v/>
      </c>
      <c r="L805" s="61" t="str">
        <f>IFERROR(__xludf.DUMMYFUNCTION("""COMPUTED_VALUE"""),"")</f>
        <v/>
      </c>
      <c r="M805" s="61" t="str">
        <f>IFERROR(__xludf.DUMMYFUNCTION("""COMPUTED_VALUE"""),"")</f>
        <v/>
      </c>
      <c r="N805" t="str">
        <f>IFERROR(__xludf.DUMMYFUNCTION("""COMPUTED_VALUE"""),"")</f>
        <v/>
      </c>
      <c r="O805" t="str">
        <f>IFERROR(__xludf.DUMMYFUNCTION("""COMPUTED_VALUE"""),"")</f>
        <v/>
      </c>
      <c r="P805" t="str">
        <f>IFERROR(__xludf.DUMMYFUNCTION("""COMPUTED_VALUE"""),"")</f>
        <v/>
      </c>
      <c r="Q805" t="str">
        <f>IFERROR(__xludf.DUMMYFUNCTION("""COMPUTED_VALUE"""),"")</f>
        <v/>
      </c>
      <c r="R805" t="str">
        <f>IFERROR(__xludf.DUMMYFUNCTION("""COMPUTED_VALUE"""),"")</f>
        <v/>
      </c>
      <c r="S805" t="str">
        <f>IFERROR(__xludf.DUMMYFUNCTION("""COMPUTED_VALUE"""),"")</f>
        <v/>
      </c>
      <c r="T805" t="str">
        <f>IFERROR(__xludf.DUMMYFUNCTION("""COMPUTED_VALUE"""),"")</f>
        <v/>
      </c>
      <c r="U805" t="str">
        <f>IFERROR(__xludf.DUMMYFUNCTION("""COMPUTED_VALUE"""),"")</f>
        <v/>
      </c>
      <c r="V805" t="str">
        <f>IFERROR(__xludf.DUMMYFUNCTION("""COMPUTED_VALUE"""),"")</f>
        <v/>
      </c>
      <c r="W805" t="str">
        <f>IFERROR(__xludf.DUMMYFUNCTION("""COMPUTED_VALUE"""),"")</f>
        <v/>
      </c>
      <c r="X805" t="str">
        <f>IFERROR(__xludf.DUMMYFUNCTION("""COMPUTED_VALUE"""),"")</f>
        <v/>
      </c>
      <c r="Y805" t="str">
        <f>IFERROR(__xludf.DUMMYFUNCTION("""COMPUTED_VALUE"""),"")</f>
        <v/>
      </c>
      <c r="Z805" t="str">
        <f>IFERROR(__xludf.DUMMYFUNCTION("""COMPUTED_VALUE"""),"")</f>
        <v/>
      </c>
      <c r="AA805" t="str">
        <f>IFERROR(__xludf.DUMMYFUNCTION("""COMPUTED_VALUE"""),"")</f>
        <v/>
      </c>
      <c r="AB805" t="str">
        <f>IFERROR(__xludf.DUMMYFUNCTION("""COMPUTED_VALUE"""),"")</f>
        <v/>
      </c>
      <c r="AC805" t="str">
        <f>IFERROR(__xludf.DUMMYFUNCTION("""COMPUTED_VALUE"""),"")</f>
        <v/>
      </c>
      <c r="AD805" t="str">
        <f>IFERROR(__xludf.DUMMYFUNCTION("""COMPUTED_VALUE"""),"")</f>
        <v/>
      </c>
      <c r="AE805" t="str">
        <f>IFERROR(__xludf.DUMMYFUNCTION("""COMPUTED_VALUE"""),"")</f>
        <v/>
      </c>
      <c r="AF805" t="str">
        <f>IFERROR(__xludf.DUMMYFUNCTION("""COMPUTED_VALUE"""),"")</f>
        <v/>
      </c>
      <c r="AG805" t="str">
        <f>IFERROR(__xludf.DUMMYFUNCTION("""COMPUTED_VALUE"""),"")</f>
        <v/>
      </c>
    </row>
    <row r="806">
      <c r="A806" t="str">
        <f>IFERROR(__xludf.DUMMYFUNCTION("""COMPUTED_VALUE"""),"")</f>
        <v/>
      </c>
      <c r="B806" t="str">
        <f>IFERROR(__xludf.DUMMYFUNCTION("""COMPUTED_VALUE"""),"")</f>
        <v/>
      </c>
      <c r="C806" t="str">
        <f>IFERROR(__xludf.DUMMYFUNCTION("""COMPUTED_VALUE"""),"")</f>
        <v/>
      </c>
      <c r="D806" t="str">
        <f>IFERROR(__xludf.DUMMYFUNCTION("""COMPUTED_VALUE"""),"")</f>
        <v/>
      </c>
      <c r="E806" t="str">
        <f>IFERROR(__xludf.DUMMYFUNCTION("""COMPUTED_VALUE"""),"")</f>
        <v/>
      </c>
      <c r="F806" t="str">
        <f>IFERROR(__xludf.DUMMYFUNCTION("""COMPUTED_VALUE"""),"")</f>
        <v/>
      </c>
      <c r="G806" t="str">
        <f>IFERROR(__xludf.DUMMYFUNCTION("""COMPUTED_VALUE"""),"")</f>
        <v/>
      </c>
      <c r="H806" t="str">
        <f>IFERROR(__xludf.DUMMYFUNCTION("""COMPUTED_VALUE"""),"")</f>
        <v/>
      </c>
      <c r="I806" t="str">
        <f>IFERROR(__xludf.DUMMYFUNCTION("""COMPUTED_VALUE"""),"")</f>
        <v/>
      </c>
      <c r="J806" t="str">
        <f>IFERROR(__xludf.DUMMYFUNCTION("""COMPUTED_VALUE"""),"")</f>
        <v/>
      </c>
      <c r="K806" t="str">
        <f>IFERROR(__xludf.DUMMYFUNCTION("""COMPUTED_VALUE"""),"")</f>
        <v/>
      </c>
      <c r="L806" s="61" t="str">
        <f>IFERROR(__xludf.DUMMYFUNCTION("""COMPUTED_VALUE"""),"")</f>
        <v/>
      </c>
      <c r="M806" s="61" t="str">
        <f>IFERROR(__xludf.DUMMYFUNCTION("""COMPUTED_VALUE"""),"")</f>
        <v/>
      </c>
      <c r="N806" t="str">
        <f>IFERROR(__xludf.DUMMYFUNCTION("""COMPUTED_VALUE"""),"")</f>
        <v/>
      </c>
      <c r="O806" t="str">
        <f>IFERROR(__xludf.DUMMYFUNCTION("""COMPUTED_VALUE"""),"")</f>
        <v/>
      </c>
      <c r="P806" t="str">
        <f>IFERROR(__xludf.DUMMYFUNCTION("""COMPUTED_VALUE"""),"")</f>
        <v/>
      </c>
      <c r="Q806" t="str">
        <f>IFERROR(__xludf.DUMMYFUNCTION("""COMPUTED_VALUE"""),"")</f>
        <v/>
      </c>
      <c r="R806" t="str">
        <f>IFERROR(__xludf.DUMMYFUNCTION("""COMPUTED_VALUE"""),"")</f>
        <v/>
      </c>
      <c r="S806" t="str">
        <f>IFERROR(__xludf.DUMMYFUNCTION("""COMPUTED_VALUE"""),"")</f>
        <v/>
      </c>
      <c r="T806" t="str">
        <f>IFERROR(__xludf.DUMMYFUNCTION("""COMPUTED_VALUE"""),"")</f>
        <v/>
      </c>
      <c r="U806" t="str">
        <f>IFERROR(__xludf.DUMMYFUNCTION("""COMPUTED_VALUE"""),"")</f>
        <v/>
      </c>
      <c r="V806" t="str">
        <f>IFERROR(__xludf.DUMMYFUNCTION("""COMPUTED_VALUE"""),"")</f>
        <v/>
      </c>
      <c r="W806" t="str">
        <f>IFERROR(__xludf.DUMMYFUNCTION("""COMPUTED_VALUE"""),"")</f>
        <v/>
      </c>
      <c r="X806" t="str">
        <f>IFERROR(__xludf.DUMMYFUNCTION("""COMPUTED_VALUE"""),"")</f>
        <v/>
      </c>
      <c r="Y806" t="str">
        <f>IFERROR(__xludf.DUMMYFUNCTION("""COMPUTED_VALUE"""),"")</f>
        <v/>
      </c>
      <c r="Z806" t="str">
        <f>IFERROR(__xludf.DUMMYFUNCTION("""COMPUTED_VALUE"""),"")</f>
        <v/>
      </c>
      <c r="AA806" t="str">
        <f>IFERROR(__xludf.DUMMYFUNCTION("""COMPUTED_VALUE"""),"")</f>
        <v/>
      </c>
      <c r="AB806" t="str">
        <f>IFERROR(__xludf.DUMMYFUNCTION("""COMPUTED_VALUE"""),"")</f>
        <v/>
      </c>
      <c r="AC806" t="str">
        <f>IFERROR(__xludf.DUMMYFUNCTION("""COMPUTED_VALUE"""),"")</f>
        <v/>
      </c>
      <c r="AD806" t="str">
        <f>IFERROR(__xludf.DUMMYFUNCTION("""COMPUTED_VALUE"""),"")</f>
        <v/>
      </c>
      <c r="AE806" t="str">
        <f>IFERROR(__xludf.DUMMYFUNCTION("""COMPUTED_VALUE"""),"")</f>
        <v/>
      </c>
      <c r="AF806" t="str">
        <f>IFERROR(__xludf.DUMMYFUNCTION("""COMPUTED_VALUE"""),"")</f>
        <v/>
      </c>
      <c r="AG806" t="str">
        <f>IFERROR(__xludf.DUMMYFUNCTION("""COMPUTED_VALUE"""),"")</f>
        <v/>
      </c>
    </row>
    <row r="807">
      <c r="A807" t="str">
        <f>IFERROR(__xludf.DUMMYFUNCTION("""COMPUTED_VALUE"""),"")</f>
        <v/>
      </c>
      <c r="B807" t="str">
        <f>IFERROR(__xludf.DUMMYFUNCTION("""COMPUTED_VALUE"""),"")</f>
        <v/>
      </c>
      <c r="C807" t="str">
        <f>IFERROR(__xludf.DUMMYFUNCTION("""COMPUTED_VALUE"""),"")</f>
        <v/>
      </c>
      <c r="D807" t="str">
        <f>IFERROR(__xludf.DUMMYFUNCTION("""COMPUTED_VALUE"""),"")</f>
        <v/>
      </c>
      <c r="E807" t="str">
        <f>IFERROR(__xludf.DUMMYFUNCTION("""COMPUTED_VALUE"""),"")</f>
        <v/>
      </c>
      <c r="F807" t="str">
        <f>IFERROR(__xludf.DUMMYFUNCTION("""COMPUTED_VALUE"""),"")</f>
        <v/>
      </c>
      <c r="G807" t="str">
        <f>IFERROR(__xludf.DUMMYFUNCTION("""COMPUTED_VALUE"""),"")</f>
        <v/>
      </c>
      <c r="H807" t="str">
        <f>IFERROR(__xludf.DUMMYFUNCTION("""COMPUTED_VALUE"""),"")</f>
        <v/>
      </c>
      <c r="I807" t="str">
        <f>IFERROR(__xludf.DUMMYFUNCTION("""COMPUTED_VALUE"""),"")</f>
        <v/>
      </c>
      <c r="J807" t="str">
        <f>IFERROR(__xludf.DUMMYFUNCTION("""COMPUTED_VALUE"""),"")</f>
        <v/>
      </c>
      <c r="K807" t="str">
        <f>IFERROR(__xludf.DUMMYFUNCTION("""COMPUTED_VALUE"""),"")</f>
        <v/>
      </c>
      <c r="L807" s="61" t="str">
        <f>IFERROR(__xludf.DUMMYFUNCTION("""COMPUTED_VALUE"""),"")</f>
        <v/>
      </c>
      <c r="M807" s="61" t="str">
        <f>IFERROR(__xludf.DUMMYFUNCTION("""COMPUTED_VALUE"""),"")</f>
        <v/>
      </c>
      <c r="N807" t="str">
        <f>IFERROR(__xludf.DUMMYFUNCTION("""COMPUTED_VALUE"""),"")</f>
        <v/>
      </c>
      <c r="O807" t="str">
        <f>IFERROR(__xludf.DUMMYFUNCTION("""COMPUTED_VALUE"""),"")</f>
        <v/>
      </c>
      <c r="P807" t="str">
        <f>IFERROR(__xludf.DUMMYFUNCTION("""COMPUTED_VALUE"""),"")</f>
        <v/>
      </c>
      <c r="Q807" t="str">
        <f>IFERROR(__xludf.DUMMYFUNCTION("""COMPUTED_VALUE"""),"")</f>
        <v/>
      </c>
      <c r="R807" t="str">
        <f>IFERROR(__xludf.DUMMYFUNCTION("""COMPUTED_VALUE"""),"")</f>
        <v/>
      </c>
      <c r="S807" t="str">
        <f>IFERROR(__xludf.DUMMYFUNCTION("""COMPUTED_VALUE"""),"")</f>
        <v/>
      </c>
      <c r="T807" t="str">
        <f>IFERROR(__xludf.DUMMYFUNCTION("""COMPUTED_VALUE"""),"")</f>
        <v/>
      </c>
      <c r="U807" t="str">
        <f>IFERROR(__xludf.DUMMYFUNCTION("""COMPUTED_VALUE"""),"")</f>
        <v/>
      </c>
      <c r="V807" t="str">
        <f>IFERROR(__xludf.DUMMYFUNCTION("""COMPUTED_VALUE"""),"")</f>
        <v/>
      </c>
      <c r="W807" t="str">
        <f>IFERROR(__xludf.DUMMYFUNCTION("""COMPUTED_VALUE"""),"")</f>
        <v/>
      </c>
      <c r="X807" t="str">
        <f>IFERROR(__xludf.DUMMYFUNCTION("""COMPUTED_VALUE"""),"")</f>
        <v/>
      </c>
      <c r="Y807" t="str">
        <f>IFERROR(__xludf.DUMMYFUNCTION("""COMPUTED_VALUE"""),"")</f>
        <v/>
      </c>
      <c r="Z807" t="str">
        <f>IFERROR(__xludf.DUMMYFUNCTION("""COMPUTED_VALUE"""),"")</f>
        <v/>
      </c>
      <c r="AA807" t="str">
        <f>IFERROR(__xludf.DUMMYFUNCTION("""COMPUTED_VALUE"""),"")</f>
        <v/>
      </c>
      <c r="AB807" t="str">
        <f>IFERROR(__xludf.DUMMYFUNCTION("""COMPUTED_VALUE"""),"")</f>
        <v/>
      </c>
      <c r="AC807" t="str">
        <f>IFERROR(__xludf.DUMMYFUNCTION("""COMPUTED_VALUE"""),"")</f>
        <v/>
      </c>
      <c r="AD807" t="str">
        <f>IFERROR(__xludf.DUMMYFUNCTION("""COMPUTED_VALUE"""),"")</f>
        <v/>
      </c>
      <c r="AE807" t="str">
        <f>IFERROR(__xludf.DUMMYFUNCTION("""COMPUTED_VALUE"""),"")</f>
        <v/>
      </c>
      <c r="AF807" t="str">
        <f>IFERROR(__xludf.DUMMYFUNCTION("""COMPUTED_VALUE"""),"")</f>
        <v/>
      </c>
      <c r="AG807" t="str">
        <f>IFERROR(__xludf.DUMMYFUNCTION("""COMPUTED_VALUE"""),"")</f>
        <v/>
      </c>
    </row>
    <row r="808">
      <c r="A808" t="str">
        <f>IFERROR(__xludf.DUMMYFUNCTION("""COMPUTED_VALUE"""),"")</f>
        <v/>
      </c>
      <c r="B808" t="str">
        <f>IFERROR(__xludf.DUMMYFUNCTION("""COMPUTED_VALUE"""),"")</f>
        <v/>
      </c>
      <c r="C808" t="str">
        <f>IFERROR(__xludf.DUMMYFUNCTION("""COMPUTED_VALUE"""),"")</f>
        <v/>
      </c>
      <c r="D808" t="str">
        <f>IFERROR(__xludf.DUMMYFUNCTION("""COMPUTED_VALUE"""),"")</f>
        <v/>
      </c>
      <c r="E808" t="str">
        <f>IFERROR(__xludf.DUMMYFUNCTION("""COMPUTED_VALUE"""),"")</f>
        <v/>
      </c>
      <c r="F808" t="str">
        <f>IFERROR(__xludf.DUMMYFUNCTION("""COMPUTED_VALUE"""),"")</f>
        <v/>
      </c>
      <c r="G808" t="str">
        <f>IFERROR(__xludf.DUMMYFUNCTION("""COMPUTED_VALUE"""),"")</f>
        <v/>
      </c>
      <c r="H808" t="str">
        <f>IFERROR(__xludf.DUMMYFUNCTION("""COMPUTED_VALUE"""),"")</f>
        <v/>
      </c>
      <c r="I808" t="str">
        <f>IFERROR(__xludf.DUMMYFUNCTION("""COMPUTED_VALUE"""),"")</f>
        <v/>
      </c>
      <c r="J808" t="str">
        <f>IFERROR(__xludf.DUMMYFUNCTION("""COMPUTED_VALUE"""),"")</f>
        <v/>
      </c>
      <c r="K808" t="str">
        <f>IFERROR(__xludf.DUMMYFUNCTION("""COMPUTED_VALUE"""),"")</f>
        <v/>
      </c>
      <c r="L808" s="61" t="str">
        <f>IFERROR(__xludf.DUMMYFUNCTION("""COMPUTED_VALUE"""),"")</f>
        <v/>
      </c>
      <c r="M808" s="61" t="str">
        <f>IFERROR(__xludf.DUMMYFUNCTION("""COMPUTED_VALUE"""),"")</f>
        <v/>
      </c>
      <c r="N808" t="str">
        <f>IFERROR(__xludf.DUMMYFUNCTION("""COMPUTED_VALUE"""),"")</f>
        <v/>
      </c>
      <c r="O808" t="str">
        <f>IFERROR(__xludf.DUMMYFUNCTION("""COMPUTED_VALUE"""),"")</f>
        <v/>
      </c>
      <c r="P808" t="str">
        <f>IFERROR(__xludf.DUMMYFUNCTION("""COMPUTED_VALUE"""),"")</f>
        <v/>
      </c>
      <c r="Q808" t="str">
        <f>IFERROR(__xludf.DUMMYFUNCTION("""COMPUTED_VALUE"""),"")</f>
        <v/>
      </c>
      <c r="R808" t="str">
        <f>IFERROR(__xludf.DUMMYFUNCTION("""COMPUTED_VALUE"""),"")</f>
        <v/>
      </c>
      <c r="S808" t="str">
        <f>IFERROR(__xludf.DUMMYFUNCTION("""COMPUTED_VALUE"""),"")</f>
        <v/>
      </c>
      <c r="T808" t="str">
        <f>IFERROR(__xludf.DUMMYFUNCTION("""COMPUTED_VALUE"""),"")</f>
        <v/>
      </c>
      <c r="U808" t="str">
        <f>IFERROR(__xludf.DUMMYFUNCTION("""COMPUTED_VALUE"""),"")</f>
        <v/>
      </c>
      <c r="V808" t="str">
        <f>IFERROR(__xludf.DUMMYFUNCTION("""COMPUTED_VALUE"""),"")</f>
        <v/>
      </c>
      <c r="W808" t="str">
        <f>IFERROR(__xludf.DUMMYFUNCTION("""COMPUTED_VALUE"""),"")</f>
        <v/>
      </c>
      <c r="X808" t="str">
        <f>IFERROR(__xludf.DUMMYFUNCTION("""COMPUTED_VALUE"""),"")</f>
        <v/>
      </c>
      <c r="Y808" t="str">
        <f>IFERROR(__xludf.DUMMYFUNCTION("""COMPUTED_VALUE"""),"")</f>
        <v/>
      </c>
      <c r="Z808" t="str">
        <f>IFERROR(__xludf.DUMMYFUNCTION("""COMPUTED_VALUE"""),"")</f>
        <v/>
      </c>
      <c r="AA808" t="str">
        <f>IFERROR(__xludf.DUMMYFUNCTION("""COMPUTED_VALUE"""),"")</f>
        <v/>
      </c>
      <c r="AB808" t="str">
        <f>IFERROR(__xludf.DUMMYFUNCTION("""COMPUTED_VALUE"""),"")</f>
        <v/>
      </c>
      <c r="AC808" t="str">
        <f>IFERROR(__xludf.DUMMYFUNCTION("""COMPUTED_VALUE"""),"")</f>
        <v/>
      </c>
      <c r="AD808" t="str">
        <f>IFERROR(__xludf.DUMMYFUNCTION("""COMPUTED_VALUE"""),"")</f>
        <v/>
      </c>
      <c r="AE808" t="str">
        <f>IFERROR(__xludf.DUMMYFUNCTION("""COMPUTED_VALUE"""),"")</f>
        <v/>
      </c>
      <c r="AF808" t="str">
        <f>IFERROR(__xludf.DUMMYFUNCTION("""COMPUTED_VALUE"""),"")</f>
        <v/>
      </c>
      <c r="AG808" t="str">
        <f>IFERROR(__xludf.DUMMYFUNCTION("""COMPUTED_VALUE"""),"")</f>
        <v/>
      </c>
    </row>
    <row r="809">
      <c r="A809" t="str">
        <f>IFERROR(__xludf.DUMMYFUNCTION("""COMPUTED_VALUE"""),"")</f>
        <v/>
      </c>
      <c r="B809" t="str">
        <f>IFERROR(__xludf.DUMMYFUNCTION("""COMPUTED_VALUE"""),"")</f>
        <v/>
      </c>
      <c r="C809" t="str">
        <f>IFERROR(__xludf.DUMMYFUNCTION("""COMPUTED_VALUE"""),"")</f>
        <v/>
      </c>
      <c r="D809" t="str">
        <f>IFERROR(__xludf.DUMMYFUNCTION("""COMPUTED_VALUE"""),"")</f>
        <v/>
      </c>
      <c r="E809" t="str">
        <f>IFERROR(__xludf.DUMMYFUNCTION("""COMPUTED_VALUE"""),"")</f>
        <v/>
      </c>
      <c r="F809" t="str">
        <f>IFERROR(__xludf.DUMMYFUNCTION("""COMPUTED_VALUE"""),"")</f>
        <v/>
      </c>
      <c r="G809" t="str">
        <f>IFERROR(__xludf.DUMMYFUNCTION("""COMPUTED_VALUE"""),"")</f>
        <v/>
      </c>
      <c r="H809" t="str">
        <f>IFERROR(__xludf.DUMMYFUNCTION("""COMPUTED_VALUE"""),"")</f>
        <v/>
      </c>
      <c r="I809" t="str">
        <f>IFERROR(__xludf.DUMMYFUNCTION("""COMPUTED_VALUE"""),"")</f>
        <v/>
      </c>
      <c r="J809" t="str">
        <f>IFERROR(__xludf.DUMMYFUNCTION("""COMPUTED_VALUE"""),"")</f>
        <v/>
      </c>
      <c r="K809" t="str">
        <f>IFERROR(__xludf.DUMMYFUNCTION("""COMPUTED_VALUE"""),"")</f>
        <v/>
      </c>
      <c r="L809" s="61" t="str">
        <f>IFERROR(__xludf.DUMMYFUNCTION("""COMPUTED_VALUE"""),"")</f>
        <v/>
      </c>
      <c r="M809" s="61" t="str">
        <f>IFERROR(__xludf.DUMMYFUNCTION("""COMPUTED_VALUE"""),"")</f>
        <v/>
      </c>
      <c r="N809" t="str">
        <f>IFERROR(__xludf.DUMMYFUNCTION("""COMPUTED_VALUE"""),"")</f>
        <v/>
      </c>
      <c r="O809" t="str">
        <f>IFERROR(__xludf.DUMMYFUNCTION("""COMPUTED_VALUE"""),"")</f>
        <v/>
      </c>
      <c r="P809" t="str">
        <f>IFERROR(__xludf.DUMMYFUNCTION("""COMPUTED_VALUE"""),"")</f>
        <v/>
      </c>
      <c r="Q809" t="str">
        <f>IFERROR(__xludf.DUMMYFUNCTION("""COMPUTED_VALUE"""),"")</f>
        <v/>
      </c>
      <c r="R809" t="str">
        <f>IFERROR(__xludf.DUMMYFUNCTION("""COMPUTED_VALUE"""),"")</f>
        <v/>
      </c>
      <c r="S809" t="str">
        <f>IFERROR(__xludf.DUMMYFUNCTION("""COMPUTED_VALUE"""),"")</f>
        <v/>
      </c>
      <c r="T809" t="str">
        <f>IFERROR(__xludf.DUMMYFUNCTION("""COMPUTED_VALUE"""),"")</f>
        <v/>
      </c>
      <c r="U809" t="str">
        <f>IFERROR(__xludf.DUMMYFUNCTION("""COMPUTED_VALUE"""),"")</f>
        <v/>
      </c>
      <c r="V809" t="str">
        <f>IFERROR(__xludf.DUMMYFUNCTION("""COMPUTED_VALUE"""),"")</f>
        <v/>
      </c>
      <c r="W809" t="str">
        <f>IFERROR(__xludf.DUMMYFUNCTION("""COMPUTED_VALUE"""),"")</f>
        <v/>
      </c>
      <c r="X809" t="str">
        <f>IFERROR(__xludf.DUMMYFUNCTION("""COMPUTED_VALUE"""),"")</f>
        <v/>
      </c>
      <c r="Y809" t="str">
        <f>IFERROR(__xludf.DUMMYFUNCTION("""COMPUTED_VALUE"""),"")</f>
        <v/>
      </c>
      <c r="Z809" t="str">
        <f>IFERROR(__xludf.DUMMYFUNCTION("""COMPUTED_VALUE"""),"")</f>
        <v/>
      </c>
      <c r="AA809" t="str">
        <f>IFERROR(__xludf.DUMMYFUNCTION("""COMPUTED_VALUE"""),"")</f>
        <v/>
      </c>
      <c r="AB809" t="str">
        <f>IFERROR(__xludf.DUMMYFUNCTION("""COMPUTED_VALUE"""),"")</f>
        <v/>
      </c>
      <c r="AC809" t="str">
        <f>IFERROR(__xludf.DUMMYFUNCTION("""COMPUTED_VALUE"""),"")</f>
        <v/>
      </c>
      <c r="AD809" t="str">
        <f>IFERROR(__xludf.DUMMYFUNCTION("""COMPUTED_VALUE"""),"")</f>
        <v/>
      </c>
      <c r="AE809" t="str">
        <f>IFERROR(__xludf.DUMMYFUNCTION("""COMPUTED_VALUE"""),"")</f>
        <v/>
      </c>
      <c r="AF809" t="str">
        <f>IFERROR(__xludf.DUMMYFUNCTION("""COMPUTED_VALUE"""),"")</f>
        <v/>
      </c>
      <c r="AG809" t="str">
        <f>IFERROR(__xludf.DUMMYFUNCTION("""COMPUTED_VALUE"""),"")</f>
        <v/>
      </c>
    </row>
    <row r="810">
      <c r="A810" t="str">
        <f>IFERROR(__xludf.DUMMYFUNCTION("""COMPUTED_VALUE"""),"")</f>
        <v/>
      </c>
      <c r="B810" t="str">
        <f>IFERROR(__xludf.DUMMYFUNCTION("""COMPUTED_VALUE"""),"")</f>
        <v/>
      </c>
      <c r="C810" t="str">
        <f>IFERROR(__xludf.DUMMYFUNCTION("""COMPUTED_VALUE"""),"")</f>
        <v/>
      </c>
      <c r="D810" t="str">
        <f>IFERROR(__xludf.DUMMYFUNCTION("""COMPUTED_VALUE"""),"")</f>
        <v/>
      </c>
      <c r="E810" t="str">
        <f>IFERROR(__xludf.DUMMYFUNCTION("""COMPUTED_VALUE"""),"")</f>
        <v/>
      </c>
      <c r="F810" t="str">
        <f>IFERROR(__xludf.DUMMYFUNCTION("""COMPUTED_VALUE"""),"")</f>
        <v/>
      </c>
      <c r="G810" t="str">
        <f>IFERROR(__xludf.DUMMYFUNCTION("""COMPUTED_VALUE"""),"")</f>
        <v/>
      </c>
      <c r="H810" t="str">
        <f>IFERROR(__xludf.DUMMYFUNCTION("""COMPUTED_VALUE"""),"")</f>
        <v/>
      </c>
      <c r="I810" t="str">
        <f>IFERROR(__xludf.DUMMYFUNCTION("""COMPUTED_VALUE"""),"")</f>
        <v/>
      </c>
      <c r="J810" t="str">
        <f>IFERROR(__xludf.DUMMYFUNCTION("""COMPUTED_VALUE"""),"")</f>
        <v/>
      </c>
      <c r="K810" t="str">
        <f>IFERROR(__xludf.DUMMYFUNCTION("""COMPUTED_VALUE"""),"")</f>
        <v/>
      </c>
      <c r="L810" s="61" t="str">
        <f>IFERROR(__xludf.DUMMYFUNCTION("""COMPUTED_VALUE"""),"")</f>
        <v/>
      </c>
      <c r="M810" s="61" t="str">
        <f>IFERROR(__xludf.DUMMYFUNCTION("""COMPUTED_VALUE"""),"")</f>
        <v/>
      </c>
      <c r="N810" t="str">
        <f>IFERROR(__xludf.DUMMYFUNCTION("""COMPUTED_VALUE"""),"")</f>
        <v/>
      </c>
      <c r="O810" t="str">
        <f>IFERROR(__xludf.DUMMYFUNCTION("""COMPUTED_VALUE"""),"")</f>
        <v/>
      </c>
      <c r="P810" t="str">
        <f>IFERROR(__xludf.DUMMYFUNCTION("""COMPUTED_VALUE"""),"")</f>
        <v/>
      </c>
      <c r="Q810" t="str">
        <f>IFERROR(__xludf.DUMMYFUNCTION("""COMPUTED_VALUE"""),"")</f>
        <v/>
      </c>
      <c r="R810" t="str">
        <f>IFERROR(__xludf.DUMMYFUNCTION("""COMPUTED_VALUE"""),"")</f>
        <v/>
      </c>
      <c r="S810" t="str">
        <f>IFERROR(__xludf.DUMMYFUNCTION("""COMPUTED_VALUE"""),"")</f>
        <v/>
      </c>
      <c r="T810" t="str">
        <f>IFERROR(__xludf.DUMMYFUNCTION("""COMPUTED_VALUE"""),"")</f>
        <v/>
      </c>
      <c r="U810" t="str">
        <f>IFERROR(__xludf.DUMMYFUNCTION("""COMPUTED_VALUE"""),"")</f>
        <v/>
      </c>
      <c r="V810" t="str">
        <f>IFERROR(__xludf.DUMMYFUNCTION("""COMPUTED_VALUE"""),"")</f>
        <v/>
      </c>
      <c r="W810" t="str">
        <f>IFERROR(__xludf.DUMMYFUNCTION("""COMPUTED_VALUE"""),"")</f>
        <v/>
      </c>
      <c r="X810" t="str">
        <f>IFERROR(__xludf.DUMMYFUNCTION("""COMPUTED_VALUE"""),"")</f>
        <v/>
      </c>
      <c r="Y810" t="str">
        <f>IFERROR(__xludf.DUMMYFUNCTION("""COMPUTED_VALUE"""),"")</f>
        <v/>
      </c>
      <c r="Z810" t="str">
        <f>IFERROR(__xludf.DUMMYFUNCTION("""COMPUTED_VALUE"""),"")</f>
        <v/>
      </c>
      <c r="AA810" t="str">
        <f>IFERROR(__xludf.DUMMYFUNCTION("""COMPUTED_VALUE"""),"")</f>
        <v/>
      </c>
      <c r="AB810" t="str">
        <f>IFERROR(__xludf.DUMMYFUNCTION("""COMPUTED_VALUE"""),"")</f>
        <v/>
      </c>
      <c r="AC810" t="str">
        <f>IFERROR(__xludf.DUMMYFUNCTION("""COMPUTED_VALUE"""),"")</f>
        <v/>
      </c>
      <c r="AD810" t="str">
        <f>IFERROR(__xludf.DUMMYFUNCTION("""COMPUTED_VALUE"""),"")</f>
        <v/>
      </c>
      <c r="AE810" t="str">
        <f>IFERROR(__xludf.DUMMYFUNCTION("""COMPUTED_VALUE"""),"")</f>
        <v/>
      </c>
      <c r="AF810" t="str">
        <f>IFERROR(__xludf.DUMMYFUNCTION("""COMPUTED_VALUE"""),"")</f>
        <v/>
      </c>
      <c r="AG810" t="str">
        <f>IFERROR(__xludf.DUMMYFUNCTION("""COMPUTED_VALUE"""),"")</f>
        <v/>
      </c>
    </row>
    <row r="811">
      <c r="A811" t="str">
        <f>IFERROR(__xludf.DUMMYFUNCTION("""COMPUTED_VALUE"""),"")</f>
        <v/>
      </c>
      <c r="B811" t="str">
        <f>IFERROR(__xludf.DUMMYFUNCTION("""COMPUTED_VALUE"""),"")</f>
        <v/>
      </c>
      <c r="C811" t="str">
        <f>IFERROR(__xludf.DUMMYFUNCTION("""COMPUTED_VALUE"""),"")</f>
        <v/>
      </c>
      <c r="D811" t="str">
        <f>IFERROR(__xludf.DUMMYFUNCTION("""COMPUTED_VALUE"""),"")</f>
        <v/>
      </c>
      <c r="E811" t="str">
        <f>IFERROR(__xludf.DUMMYFUNCTION("""COMPUTED_VALUE"""),"")</f>
        <v/>
      </c>
      <c r="F811" t="str">
        <f>IFERROR(__xludf.DUMMYFUNCTION("""COMPUTED_VALUE"""),"")</f>
        <v/>
      </c>
      <c r="G811" t="str">
        <f>IFERROR(__xludf.DUMMYFUNCTION("""COMPUTED_VALUE"""),"")</f>
        <v/>
      </c>
      <c r="H811" t="str">
        <f>IFERROR(__xludf.DUMMYFUNCTION("""COMPUTED_VALUE"""),"")</f>
        <v/>
      </c>
      <c r="I811" t="str">
        <f>IFERROR(__xludf.DUMMYFUNCTION("""COMPUTED_VALUE"""),"")</f>
        <v/>
      </c>
      <c r="J811" t="str">
        <f>IFERROR(__xludf.DUMMYFUNCTION("""COMPUTED_VALUE"""),"")</f>
        <v/>
      </c>
      <c r="K811" t="str">
        <f>IFERROR(__xludf.DUMMYFUNCTION("""COMPUTED_VALUE"""),"")</f>
        <v/>
      </c>
      <c r="L811" s="61" t="str">
        <f>IFERROR(__xludf.DUMMYFUNCTION("""COMPUTED_VALUE"""),"")</f>
        <v/>
      </c>
      <c r="M811" s="61" t="str">
        <f>IFERROR(__xludf.DUMMYFUNCTION("""COMPUTED_VALUE"""),"")</f>
        <v/>
      </c>
      <c r="N811" t="str">
        <f>IFERROR(__xludf.DUMMYFUNCTION("""COMPUTED_VALUE"""),"")</f>
        <v/>
      </c>
      <c r="O811" t="str">
        <f>IFERROR(__xludf.DUMMYFUNCTION("""COMPUTED_VALUE"""),"")</f>
        <v/>
      </c>
      <c r="P811" t="str">
        <f>IFERROR(__xludf.DUMMYFUNCTION("""COMPUTED_VALUE"""),"")</f>
        <v/>
      </c>
      <c r="Q811" t="str">
        <f>IFERROR(__xludf.DUMMYFUNCTION("""COMPUTED_VALUE"""),"")</f>
        <v/>
      </c>
      <c r="R811" t="str">
        <f>IFERROR(__xludf.DUMMYFUNCTION("""COMPUTED_VALUE"""),"")</f>
        <v/>
      </c>
      <c r="S811" t="str">
        <f>IFERROR(__xludf.DUMMYFUNCTION("""COMPUTED_VALUE"""),"")</f>
        <v/>
      </c>
      <c r="T811" t="str">
        <f>IFERROR(__xludf.DUMMYFUNCTION("""COMPUTED_VALUE"""),"")</f>
        <v/>
      </c>
      <c r="U811" t="str">
        <f>IFERROR(__xludf.DUMMYFUNCTION("""COMPUTED_VALUE"""),"")</f>
        <v/>
      </c>
      <c r="V811" t="str">
        <f>IFERROR(__xludf.DUMMYFUNCTION("""COMPUTED_VALUE"""),"")</f>
        <v/>
      </c>
      <c r="W811" t="str">
        <f>IFERROR(__xludf.DUMMYFUNCTION("""COMPUTED_VALUE"""),"")</f>
        <v/>
      </c>
      <c r="X811" t="str">
        <f>IFERROR(__xludf.DUMMYFUNCTION("""COMPUTED_VALUE"""),"")</f>
        <v/>
      </c>
      <c r="Y811" t="str">
        <f>IFERROR(__xludf.DUMMYFUNCTION("""COMPUTED_VALUE"""),"")</f>
        <v/>
      </c>
      <c r="Z811" t="str">
        <f>IFERROR(__xludf.DUMMYFUNCTION("""COMPUTED_VALUE"""),"")</f>
        <v/>
      </c>
      <c r="AA811" t="str">
        <f>IFERROR(__xludf.DUMMYFUNCTION("""COMPUTED_VALUE"""),"")</f>
        <v/>
      </c>
      <c r="AB811" t="str">
        <f>IFERROR(__xludf.DUMMYFUNCTION("""COMPUTED_VALUE"""),"")</f>
        <v/>
      </c>
      <c r="AC811" t="str">
        <f>IFERROR(__xludf.DUMMYFUNCTION("""COMPUTED_VALUE"""),"")</f>
        <v/>
      </c>
      <c r="AD811" t="str">
        <f>IFERROR(__xludf.DUMMYFUNCTION("""COMPUTED_VALUE"""),"")</f>
        <v/>
      </c>
      <c r="AE811" t="str">
        <f>IFERROR(__xludf.DUMMYFUNCTION("""COMPUTED_VALUE"""),"")</f>
        <v/>
      </c>
      <c r="AF811" t="str">
        <f>IFERROR(__xludf.DUMMYFUNCTION("""COMPUTED_VALUE"""),"")</f>
        <v/>
      </c>
      <c r="AG811" t="str">
        <f>IFERROR(__xludf.DUMMYFUNCTION("""COMPUTED_VALUE"""),"")</f>
        <v/>
      </c>
    </row>
    <row r="812">
      <c r="A812" t="str">
        <f>IFERROR(__xludf.DUMMYFUNCTION("""COMPUTED_VALUE"""),"")</f>
        <v/>
      </c>
      <c r="B812" t="str">
        <f>IFERROR(__xludf.DUMMYFUNCTION("""COMPUTED_VALUE"""),"")</f>
        <v/>
      </c>
      <c r="C812" t="str">
        <f>IFERROR(__xludf.DUMMYFUNCTION("""COMPUTED_VALUE"""),"")</f>
        <v/>
      </c>
      <c r="D812" t="str">
        <f>IFERROR(__xludf.DUMMYFUNCTION("""COMPUTED_VALUE"""),"")</f>
        <v/>
      </c>
      <c r="E812" t="str">
        <f>IFERROR(__xludf.DUMMYFUNCTION("""COMPUTED_VALUE"""),"")</f>
        <v/>
      </c>
      <c r="F812" t="str">
        <f>IFERROR(__xludf.DUMMYFUNCTION("""COMPUTED_VALUE"""),"")</f>
        <v/>
      </c>
      <c r="G812" t="str">
        <f>IFERROR(__xludf.DUMMYFUNCTION("""COMPUTED_VALUE"""),"")</f>
        <v/>
      </c>
      <c r="H812" t="str">
        <f>IFERROR(__xludf.DUMMYFUNCTION("""COMPUTED_VALUE"""),"")</f>
        <v/>
      </c>
      <c r="I812" t="str">
        <f>IFERROR(__xludf.DUMMYFUNCTION("""COMPUTED_VALUE"""),"")</f>
        <v/>
      </c>
      <c r="J812" t="str">
        <f>IFERROR(__xludf.DUMMYFUNCTION("""COMPUTED_VALUE"""),"")</f>
        <v/>
      </c>
      <c r="K812" t="str">
        <f>IFERROR(__xludf.DUMMYFUNCTION("""COMPUTED_VALUE"""),"")</f>
        <v/>
      </c>
      <c r="L812" s="61" t="str">
        <f>IFERROR(__xludf.DUMMYFUNCTION("""COMPUTED_VALUE"""),"")</f>
        <v/>
      </c>
      <c r="M812" s="61" t="str">
        <f>IFERROR(__xludf.DUMMYFUNCTION("""COMPUTED_VALUE"""),"")</f>
        <v/>
      </c>
      <c r="N812" t="str">
        <f>IFERROR(__xludf.DUMMYFUNCTION("""COMPUTED_VALUE"""),"")</f>
        <v/>
      </c>
      <c r="O812" t="str">
        <f>IFERROR(__xludf.DUMMYFUNCTION("""COMPUTED_VALUE"""),"")</f>
        <v/>
      </c>
      <c r="P812" t="str">
        <f>IFERROR(__xludf.DUMMYFUNCTION("""COMPUTED_VALUE"""),"")</f>
        <v/>
      </c>
      <c r="Q812" t="str">
        <f>IFERROR(__xludf.DUMMYFUNCTION("""COMPUTED_VALUE"""),"")</f>
        <v/>
      </c>
      <c r="R812" t="str">
        <f>IFERROR(__xludf.DUMMYFUNCTION("""COMPUTED_VALUE"""),"")</f>
        <v/>
      </c>
      <c r="S812" t="str">
        <f>IFERROR(__xludf.DUMMYFUNCTION("""COMPUTED_VALUE"""),"")</f>
        <v/>
      </c>
      <c r="T812" t="str">
        <f>IFERROR(__xludf.DUMMYFUNCTION("""COMPUTED_VALUE"""),"")</f>
        <v/>
      </c>
      <c r="U812" t="str">
        <f>IFERROR(__xludf.DUMMYFUNCTION("""COMPUTED_VALUE"""),"")</f>
        <v/>
      </c>
      <c r="V812" t="str">
        <f>IFERROR(__xludf.DUMMYFUNCTION("""COMPUTED_VALUE"""),"")</f>
        <v/>
      </c>
      <c r="W812" t="str">
        <f>IFERROR(__xludf.DUMMYFUNCTION("""COMPUTED_VALUE"""),"")</f>
        <v/>
      </c>
      <c r="X812" t="str">
        <f>IFERROR(__xludf.DUMMYFUNCTION("""COMPUTED_VALUE"""),"")</f>
        <v/>
      </c>
      <c r="Y812" t="str">
        <f>IFERROR(__xludf.DUMMYFUNCTION("""COMPUTED_VALUE"""),"")</f>
        <v/>
      </c>
      <c r="Z812" t="str">
        <f>IFERROR(__xludf.DUMMYFUNCTION("""COMPUTED_VALUE"""),"")</f>
        <v/>
      </c>
      <c r="AA812" t="str">
        <f>IFERROR(__xludf.DUMMYFUNCTION("""COMPUTED_VALUE"""),"")</f>
        <v/>
      </c>
      <c r="AB812" t="str">
        <f>IFERROR(__xludf.DUMMYFUNCTION("""COMPUTED_VALUE"""),"")</f>
        <v/>
      </c>
      <c r="AC812" t="str">
        <f>IFERROR(__xludf.DUMMYFUNCTION("""COMPUTED_VALUE"""),"")</f>
        <v/>
      </c>
      <c r="AD812" t="str">
        <f>IFERROR(__xludf.DUMMYFUNCTION("""COMPUTED_VALUE"""),"")</f>
        <v/>
      </c>
      <c r="AE812" t="str">
        <f>IFERROR(__xludf.DUMMYFUNCTION("""COMPUTED_VALUE"""),"")</f>
        <v/>
      </c>
      <c r="AF812" t="str">
        <f>IFERROR(__xludf.DUMMYFUNCTION("""COMPUTED_VALUE"""),"")</f>
        <v/>
      </c>
      <c r="AG812" t="str">
        <f>IFERROR(__xludf.DUMMYFUNCTION("""COMPUTED_VALUE"""),"")</f>
        <v/>
      </c>
    </row>
    <row r="813">
      <c r="A813" t="str">
        <f>IFERROR(__xludf.DUMMYFUNCTION("""COMPUTED_VALUE"""),"")</f>
        <v/>
      </c>
      <c r="B813" t="str">
        <f>IFERROR(__xludf.DUMMYFUNCTION("""COMPUTED_VALUE"""),"")</f>
        <v/>
      </c>
      <c r="C813" t="str">
        <f>IFERROR(__xludf.DUMMYFUNCTION("""COMPUTED_VALUE"""),"")</f>
        <v/>
      </c>
      <c r="D813" t="str">
        <f>IFERROR(__xludf.DUMMYFUNCTION("""COMPUTED_VALUE"""),"")</f>
        <v/>
      </c>
      <c r="E813" t="str">
        <f>IFERROR(__xludf.DUMMYFUNCTION("""COMPUTED_VALUE"""),"")</f>
        <v/>
      </c>
      <c r="F813" t="str">
        <f>IFERROR(__xludf.DUMMYFUNCTION("""COMPUTED_VALUE"""),"")</f>
        <v/>
      </c>
      <c r="G813" t="str">
        <f>IFERROR(__xludf.DUMMYFUNCTION("""COMPUTED_VALUE"""),"")</f>
        <v/>
      </c>
      <c r="H813" t="str">
        <f>IFERROR(__xludf.DUMMYFUNCTION("""COMPUTED_VALUE"""),"")</f>
        <v/>
      </c>
      <c r="I813" t="str">
        <f>IFERROR(__xludf.DUMMYFUNCTION("""COMPUTED_VALUE"""),"")</f>
        <v/>
      </c>
      <c r="J813" t="str">
        <f>IFERROR(__xludf.DUMMYFUNCTION("""COMPUTED_VALUE"""),"")</f>
        <v/>
      </c>
      <c r="K813" t="str">
        <f>IFERROR(__xludf.DUMMYFUNCTION("""COMPUTED_VALUE"""),"")</f>
        <v/>
      </c>
      <c r="L813" s="61" t="str">
        <f>IFERROR(__xludf.DUMMYFUNCTION("""COMPUTED_VALUE"""),"")</f>
        <v/>
      </c>
      <c r="M813" s="61" t="str">
        <f>IFERROR(__xludf.DUMMYFUNCTION("""COMPUTED_VALUE"""),"")</f>
        <v/>
      </c>
      <c r="N813" t="str">
        <f>IFERROR(__xludf.DUMMYFUNCTION("""COMPUTED_VALUE"""),"")</f>
        <v/>
      </c>
      <c r="O813" t="str">
        <f>IFERROR(__xludf.DUMMYFUNCTION("""COMPUTED_VALUE"""),"")</f>
        <v/>
      </c>
      <c r="P813" t="str">
        <f>IFERROR(__xludf.DUMMYFUNCTION("""COMPUTED_VALUE"""),"")</f>
        <v/>
      </c>
      <c r="Q813" t="str">
        <f>IFERROR(__xludf.DUMMYFUNCTION("""COMPUTED_VALUE"""),"")</f>
        <v/>
      </c>
      <c r="R813" t="str">
        <f>IFERROR(__xludf.DUMMYFUNCTION("""COMPUTED_VALUE"""),"")</f>
        <v/>
      </c>
      <c r="S813" t="str">
        <f>IFERROR(__xludf.DUMMYFUNCTION("""COMPUTED_VALUE"""),"")</f>
        <v/>
      </c>
      <c r="T813" t="str">
        <f>IFERROR(__xludf.DUMMYFUNCTION("""COMPUTED_VALUE"""),"")</f>
        <v/>
      </c>
      <c r="U813" t="str">
        <f>IFERROR(__xludf.DUMMYFUNCTION("""COMPUTED_VALUE"""),"")</f>
        <v/>
      </c>
      <c r="V813" t="str">
        <f>IFERROR(__xludf.DUMMYFUNCTION("""COMPUTED_VALUE"""),"")</f>
        <v/>
      </c>
      <c r="W813" t="str">
        <f>IFERROR(__xludf.DUMMYFUNCTION("""COMPUTED_VALUE"""),"")</f>
        <v/>
      </c>
      <c r="X813" t="str">
        <f>IFERROR(__xludf.DUMMYFUNCTION("""COMPUTED_VALUE"""),"")</f>
        <v/>
      </c>
      <c r="Y813" t="str">
        <f>IFERROR(__xludf.DUMMYFUNCTION("""COMPUTED_VALUE"""),"")</f>
        <v/>
      </c>
      <c r="Z813" t="str">
        <f>IFERROR(__xludf.DUMMYFUNCTION("""COMPUTED_VALUE"""),"")</f>
        <v/>
      </c>
      <c r="AA813" t="str">
        <f>IFERROR(__xludf.DUMMYFUNCTION("""COMPUTED_VALUE"""),"")</f>
        <v/>
      </c>
      <c r="AB813" t="str">
        <f>IFERROR(__xludf.DUMMYFUNCTION("""COMPUTED_VALUE"""),"")</f>
        <v/>
      </c>
      <c r="AC813" t="str">
        <f>IFERROR(__xludf.DUMMYFUNCTION("""COMPUTED_VALUE"""),"")</f>
        <v/>
      </c>
      <c r="AD813" t="str">
        <f>IFERROR(__xludf.DUMMYFUNCTION("""COMPUTED_VALUE"""),"")</f>
        <v/>
      </c>
      <c r="AE813" t="str">
        <f>IFERROR(__xludf.DUMMYFUNCTION("""COMPUTED_VALUE"""),"")</f>
        <v/>
      </c>
      <c r="AF813" t="str">
        <f>IFERROR(__xludf.DUMMYFUNCTION("""COMPUTED_VALUE"""),"")</f>
        <v/>
      </c>
      <c r="AG813" t="str">
        <f>IFERROR(__xludf.DUMMYFUNCTION("""COMPUTED_VALUE"""),"")</f>
        <v/>
      </c>
    </row>
    <row r="814">
      <c r="A814" t="str">
        <f>IFERROR(__xludf.DUMMYFUNCTION("""COMPUTED_VALUE"""),"")</f>
        <v/>
      </c>
      <c r="B814" t="str">
        <f>IFERROR(__xludf.DUMMYFUNCTION("""COMPUTED_VALUE"""),"")</f>
        <v/>
      </c>
      <c r="C814" t="str">
        <f>IFERROR(__xludf.DUMMYFUNCTION("""COMPUTED_VALUE"""),"")</f>
        <v/>
      </c>
      <c r="D814" t="str">
        <f>IFERROR(__xludf.DUMMYFUNCTION("""COMPUTED_VALUE"""),"")</f>
        <v/>
      </c>
      <c r="E814" t="str">
        <f>IFERROR(__xludf.DUMMYFUNCTION("""COMPUTED_VALUE"""),"")</f>
        <v/>
      </c>
      <c r="F814" t="str">
        <f>IFERROR(__xludf.DUMMYFUNCTION("""COMPUTED_VALUE"""),"")</f>
        <v/>
      </c>
      <c r="G814" t="str">
        <f>IFERROR(__xludf.DUMMYFUNCTION("""COMPUTED_VALUE"""),"")</f>
        <v/>
      </c>
      <c r="H814" t="str">
        <f>IFERROR(__xludf.DUMMYFUNCTION("""COMPUTED_VALUE"""),"")</f>
        <v/>
      </c>
      <c r="I814" t="str">
        <f>IFERROR(__xludf.DUMMYFUNCTION("""COMPUTED_VALUE"""),"")</f>
        <v/>
      </c>
      <c r="J814" t="str">
        <f>IFERROR(__xludf.DUMMYFUNCTION("""COMPUTED_VALUE"""),"")</f>
        <v/>
      </c>
      <c r="K814" t="str">
        <f>IFERROR(__xludf.DUMMYFUNCTION("""COMPUTED_VALUE"""),"")</f>
        <v/>
      </c>
      <c r="L814" s="61" t="str">
        <f>IFERROR(__xludf.DUMMYFUNCTION("""COMPUTED_VALUE"""),"")</f>
        <v/>
      </c>
      <c r="M814" s="61" t="str">
        <f>IFERROR(__xludf.DUMMYFUNCTION("""COMPUTED_VALUE"""),"")</f>
        <v/>
      </c>
      <c r="N814" t="str">
        <f>IFERROR(__xludf.DUMMYFUNCTION("""COMPUTED_VALUE"""),"")</f>
        <v/>
      </c>
      <c r="O814" t="str">
        <f>IFERROR(__xludf.DUMMYFUNCTION("""COMPUTED_VALUE"""),"")</f>
        <v/>
      </c>
      <c r="P814" t="str">
        <f>IFERROR(__xludf.DUMMYFUNCTION("""COMPUTED_VALUE"""),"")</f>
        <v/>
      </c>
      <c r="Q814" t="str">
        <f>IFERROR(__xludf.DUMMYFUNCTION("""COMPUTED_VALUE"""),"")</f>
        <v/>
      </c>
      <c r="R814" t="str">
        <f>IFERROR(__xludf.DUMMYFUNCTION("""COMPUTED_VALUE"""),"")</f>
        <v/>
      </c>
      <c r="S814" t="str">
        <f>IFERROR(__xludf.DUMMYFUNCTION("""COMPUTED_VALUE"""),"")</f>
        <v/>
      </c>
      <c r="T814" t="str">
        <f>IFERROR(__xludf.DUMMYFUNCTION("""COMPUTED_VALUE"""),"")</f>
        <v/>
      </c>
      <c r="U814" t="str">
        <f>IFERROR(__xludf.DUMMYFUNCTION("""COMPUTED_VALUE"""),"")</f>
        <v/>
      </c>
      <c r="V814" t="str">
        <f>IFERROR(__xludf.DUMMYFUNCTION("""COMPUTED_VALUE"""),"")</f>
        <v/>
      </c>
      <c r="W814" t="str">
        <f>IFERROR(__xludf.DUMMYFUNCTION("""COMPUTED_VALUE"""),"")</f>
        <v/>
      </c>
      <c r="X814" t="str">
        <f>IFERROR(__xludf.DUMMYFUNCTION("""COMPUTED_VALUE"""),"")</f>
        <v/>
      </c>
      <c r="Y814" t="str">
        <f>IFERROR(__xludf.DUMMYFUNCTION("""COMPUTED_VALUE"""),"")</f>
        <v/>
      </c>
      <c r="Z814" t="str">
        <f>IFERROR(__xludf.DUMMYFUNCTION("""COMPUTED_VALUE"""),"")</f>
        <v/>
      </c>
      <c r="AA814" t="str">
        <f>IFERROR(__xludf.DUMMYFUNCTION("""COMPUTED_VALUE"""),"")</f>
        <v/>
      </c>
      <c r="AB814" t="str">
        <f>IFERROR(__xludf.DUMMYFUNCTION("""COMPUTED_VALUE"""),"")</f>
        <v/>
      </c>
      <c r="AC814" t="str">
        <f>IFERROR(__xludf.DUMMYFUNCTION("""COMPUTED_VALUE"""),"")</f>
        <v/>
      </c>
      <c r="AD814" t="str">
        <f>IFERROR(__xludf.DUMMYFUNCTION("""COMPUTED_VALUE"""),"")</f>
        <v/>
      </c>
      <c r="AE814" t="str">
        <f>IFERROR(__xludf.DUMMYFUNCTION("""COMPUTED_VALUE"""),"")</f>
        <v/>
      </c>
      <c r="AF814" t="str">
        <f>IFERROR(__xludf.DUMMYFUNCTION("""COMPUTED_VALUE"""),"")</f>
        <v/>
      </c>
      <c r="AG814" t="str">
        <f>IFERROR(__xludf.DUMMYFUNCTION("""COMPUTED_VALUE"""),"")</f>
        <v/>
      </c>
    </row>
    <row r="815">
      <c r="A815" t="str">
        <f>IFERROR(__xludf.DUMMYFUNCTION("""COMPUTED_VALUE"""),"")</f>
        <v/>
      </c>
      <c r="B815" t="str">
        <f>IFERROR(__xludf.DUMMYFUNCTION("""COMPUTED_VALUE"""),"")</f>
        <v/>
      </c>
      <c r="C815" t="str">
        <f>IFERROR(__xludf.DUMMYFUNCTION("""COMPUTED_VALUE"""),"")</f>
        <v/>
      </c>
      <c r="D815" t="str">
        <f>IFERROR(__xludf.DUMMYFUNCTION("""COMPUTED_VALUE"""),"")</f>
        <v/>
      </c>
      <c r="E815" t="str">
        <f>IFERROR(__xludf.DUMMYFUNCTION("""COMPUTED_VALUE"""),"")</f>
        <v/>
      </c>
      <c r="F815" t="str">
        <f>IFERROR(__xludf.DUMMYFUNCTION("""COMPUTED_VALUE"""),"")</f>
        <v/>
      </c>
      <c r="G815" t="str">
        <f>IFERROR(__xludf.DUMMYFUNCTION("""COMPUTED_VALUE"""),"")</f>
        <v/>
      </c>
      <c r="H815" t="str">
        <f>IFERROR(__xludf.DUMMYFUNCTION("""COMPUTED_VALUE"""),"")</f>
        <v/>
      </c>
      <c r="I815" t="str">
        <f>IFERROR(__xludf.DUMMYFUNCTION("""COMPUTED_VALUE"""),"")</f>
        <v/>
      </c>
      <c r="J815" t="str">
        <f>IFERROR(__xludf.DUMMYFUNCTION("""COMPUTED_VALUE"""),"")</f>
        <v/>
      </c>
      <c r="K815" t="str">
        <f>IFERROR(__xludf.DUMMYFUNCTION("""COMPUTED_VALUE"""),"")</f>
        <v/>
      </c>
      <c r="L815" s="61" t="str">
        <f>IFERROR(__xludf.DUMMYFUNCTION("""COMPUTED_VALUE"""),"")</f>
        <v/>
      </c>
      <c r="M815" s="61" t="str">
        <f>IFERROR(__xludf.DUMMYFUNCTION("""COMPUTED_VALUE"""),"")</f>
        <v/>
      </c>
      <c r="N815" t="str">
        <f>IFERROR(__xludf.DUMMYFUNCTION("""COMPUTED_VALUE"""),"")</f>
        <v/>
      </c>
      <c r="O815" t="str">
        <f>IFERROR(__xludf.DUMMYFUNCTION("""COMPUTED_VALUE"""),"")</f>
        <v/>
      </c>
      <c r="P815" t="str">
        <f>IFERROR(__xludf.DUMMYFUNCTION("""COMPUTED_VALUE"""),"")</f>
        <v/>
      </c>
      <c r="Q815" t="str">
        <f>IFERROR(__xludf.DUMMYFUNCTION("""COMPUTED_VALUE"""),"")</f>
        <v/>
      </c>
      <c r="R815" t="str">
        <f>IFERROR(__xludf.DUMMYFUNCTION("""COMPUTED_VALUE"""),"")</f>
        <v/>
      </c>
      <c r="S815" t="str">
        <f>IFERROR(__xludf.DUMMYFUNCTION("""COMPUTED_VALUE"""),"")</f>
        <v/>
      </c>
      <c r="T815" t="str">
        <f>IFERROR(__xludf.DUMMYFUNCTION("""COMPUTED_VALUE"""),"")</f>
        <v/>
      </c>
      <c r="U815" t="str">
        <f>IFERROR(__xludf.DUMMYFUNCTION("""COMPUTED_VALUE"""),"")</f>
        <v/>
      </c>
      <c r="V815" t="str">
        <f>IFERROR(__xludf.DUMMYFUNCTION("""COMPUTED_VALUE"""),"")</f>
        <v/>
      </c>
      <c r="W815" t="str">
        <f>IFERROR(__xludf.DUMMYFUNCTION("""COMPUTED_VALUE"""),"")</f>
        <v/>
      </c>
      <c r="X815" t="str">
        <f>IFERROR(__xludf.DUMMYFUNCTION("""COMPUTED_VALUE"""),"")</f>
        <v/>
      </c>
      <c r="Y815" t="str">
        <f>IFERROR(__xludf.DUMMYFUNCTION("""COMPUTED_VALUE"""),"")</f>
        <v/>
      </c>
      <c r="Z815" t="str">
        <f>IFERROR(__xludf.DUMMYFUNCTION("""COMPUTED_VALUE"""),"")</f>
        <v/>
      </c>
      <c r="AA815" t="str">
        <f>IFERROR(__xludf.DUMMYFUNCTION("""COMPUTED_VALUE"""),"")</f>
        <v/>
      </c>
      <c r="AB815" t="str">
        <f>IFERROR(__xludf.DUMMYFUNCTION("""COMPUTED_VALUE"""),"")</f>
        <v/>
      </c>
      <c r="AC815" t="str">
        <f>IFERROR(__xludf.DUMMYFUNCTION("""COMPUTED_VALUE"""),"")</f>
        <v/>
      </c>
      <c r="AD815" t="str">
        <f>IFERROR(__xludf.DUMMYFUNCTION("""COMPUTED_VALUE"""),"")</f>
        <v/>
      </c>
      <c r="AE815" t="str">
        <f>IFERROR(__xludf.DUMMYFUNCTION("""COMPUTED_VALUE"""),"")</f>
        <v/>
      </c>
      <c r="AF815" t="str">
        <f>IFERROR(__xludf.DUMMYFUNCTION("""COMPUTED_VALUE"""),"")</f>
        <v/>
      </c>
      <c r="AG815" t="str">
        <f>IFERROR(__xludf.DUMMYFUNCTION("""COMPUTED_VALUE"""),"")</f>
        <v/>
      </c>
    </row>
    <row r="816">
      <c r="A816" t="str">
        <f>IFERROR(__xludf.DUMMYFUNCTION("""COMPUTED_VALUE"""),"")</f>
        <v/>
      </c>
      <c r="B816" t="str">
        <f>IFERROR(__xludf.DUMMYFUNCTION("""COMPUTED_VALUE"""),"")</f>
        <v/>
      </c>
      <c r="C816" t="str">
        <f>IFERROR(__xludf.DUMMYFUNCTION("""COMPUTED_VALUE"""),"")</f>
        <v/>
      </c>
      <c r="D816" t="str">
        <f>IFERROR(__xludf.DUMMYFUNCTION("""COMPUTED_VALUE"""),"")</f>
        <v/>
      </c>
      <c r="E816" t="str">
        <f>IFERROR(__xludf.DUMMYFUNCTION("""COMPUTED_VALUE"""),"")</f>
        <v/>
      </c>
      <c r="F816" t="str">
        <f>IFERROR(__xludf.DUMMYFUNCTION("""COMPUTED_VALUE"""),"")</f>
        <v/>
      </c>
      <c r="G816" t="str">
        <f>IFERROR(__xludf.DUMMYFUNCTION("""COMPUTED_VALUE"""),"")</f>
        <v/>
      </c>
      <c r="H816" t="str">
        <f>IFERROR(__xludf.DUMMYFUNCTION("""COMPUTED_VALUE"""),"")</f>
        <v/>
      </c>
      <c r="I816" t="str">
        <f>IFERROR(__xludf.DUMMYFUNCTION("""COMPUTED_VALUE"""),"")</f>
        <v/>
      </c>
      <c r="J816" t="str">
        <f>IFERROR(__xludf.DUMMYFUNCTION("""COMPUTED_VALUE"""),"")</f>
        <v/>
      </c>
      <c r="K816" t="str">
        <f>IFERROR(__xludf.DUMMYFUNCTION("""COMPUTED_VALUE"""),"")</f>
        <v/>
      </c>
      <c r="L816" s="61" t="str">
        <f>IFERROR(__xludf.DUMMYFUNCTION("""COMPUTED_VALUE"""),"")</f>
        <v/>
      </c>
      <c r="M816" s="61" t="str">
        <f>IFERROR(__xludf.DUMMYFUNCTION("""COMPUTED_VALUE"""),"")</f>
        <v/>
      </c>
      <c r="N816" t="str">
        <f>IFERROR(__xludf.DUMMYFUNCTION("""COMPUTED_VALUE"""),"")</f>
        <v/>
      </c>
      <c r="O816" t="str">
        <f>IFERROR(__xludf.DUMMYFUNCTION("""COMPUTED_VALUE"""),"")</f>
        <v/>
      </c>
      <c r="P816" t="str">
        <f>IFERROR(__xludf.DUMMYFUNCTION("""COMPUTED_VALUE"""),"")</f>
        <v/>
      </c>
      <c r="Q816" t="str">
        <f>IFERROR(__xludf.DUMMYFUNCTION("""COMPUTED_VALUE"""),"")</f>
        <v/>
      </c>
      <c r="R816" t="str">
        <f>IFERROR(__xludf.DUMMYFUNCTION("""COMPUTED_VALUE"""),"")</f>
        <v/>
      </c>
      <c r="S816" t="str">
        <f>IFERROR(__xludf.DUMMYFUNCTION("""COMPUTED_VALUE"""),"")</f>
        <v/>
      </c>
      <c r="T816" t="str">
        <f>IFERROR(__xludf.DUMMYFUNCTION("""COMPUTED_VALUE"""),"")</f>
        <v/>
      </c>
      <c r="U816" t="str">
        <f>IFERROR(__xludf.DUMMYFUNCTION("""COMPUTED_VALUE"""),"")</f>
        <v/>
      </c>
      <c r="V816" t="str">
        <f>IFERROR(__xludf.DUMMYFUNCTION("""COMPUTED_VALUE"""),"")</f>
        <v/>
      </c>
      <c r="W816" t="str">
        <f>IFERROR(__xludf.DUMMYFUNCTION("""COMPUTED_VALUE"""),"")</f>
        <v/>
      </c>
      <c r="X816" t="str">
        <f>IFERROR(__xludf.DUMMYFUNCTION("""COMPUTED_VALUE"""),"")</f>
        <v/>
      </c>
      <c r="Y816" t="str">
        <f>IFERROR(__xludf.DUMMYFUNCTION("""COMPUTED_VALUE"""),"")</f>
        <v/>
      </c>
      <c r="Z816" t="str">
        <f>IFERROR(__xludf.DUMMYFUNCTION("""COMPUTED_VALUE"""),"")</f>
        <v/>
      </c>
      <c r="AA816" t="str">
        <f>IFERROR(__xludf.DUMMYFUNCTION("""COMPUTED_VALUE"""),"")</f>
        <v/>
      </c>
      <c r="AB816" t="str">
        <f>IFERROR(__xludf.DUMMYFUNCTION("""COMPUTED_VALUE"""),"")</f>
        <v/>
      </c>
      <c r="AC816" t="str">
        <f>IFERROR(__xludf.DUMMYFUNCTION("""COMPUTED_VALUE"""),"")</f>
        <v/>
      </c>
      <c r="AD816" t="str">
        <f>IFERROR(__xludf.DUMMYFUNCTION("""COMPUTED_VALUE"""),"")</f>
        <v/>
      </c>
      <c r="AE816" t="str">
        <f>IFERROR(__xludf.DUMMYFUNCTION("""COMPUTED_VALUE"""),"")</f>
        <v/>
      </c>
      <c r="AF816" t="str">
        <f>IFERROR(__xludf.DUMMYFUNCTION("""COMPUTED_VALUE"""),"")</f>
        <v/>
      </c>
      <c r="AG816" t="str">
        <f>IFERROR(__xludf.DUMMYFUNCTION("""COMPUTED_VALUE"""),"")</f>
        <v/>
      </c>
    </row>
    <row r="817">
      <c r="A817" t="str">
        <f>IFERROR(__xludf.DUMMYFUNCTION("""COMPUTED_VALUE"""),"")</f>
        <v/>
      </c>
      <c r="B817" t="str">
        <f>IFERROR(__xludf.DUMMYFUNCTION("""COMPUTED_VALUE"""),"")</f>
        <v/>
      </c>
      <c r="C817" t="str">
        <f>IFERROR(__xludf.DUMMYFUNCTION("""COMPUTED_VALUE"""),"")</f>
        <v/>
      </c>
      <c r="D817" t="str">
        <f>IFERROR(__xludf.DUMMYFUNCTION("""COMPUTED_VALUE"""),"")</f>
        <v/>
      </c>
      <c r="E817" t="str">
        <f>IFERROR(__xludf.DUMMYFUNCTION("""COMPUTED_VALUE"""),"")</f>
        <v/>
      </c>
      <c r="F817" t="str">
        <f>IFERROR(__xludf.DUMMYFUNCTION("""COMPUTED_VALUE"""),"")</f>
        <v/>
      </c>
      <c r="G817" t="str">
        <f>IFERROR(__xludf.DUMMYFUNCTION("""COMPUTED_VALUE"""),"")</f>
        <v/>
      </c>
      <c r="H817" t="str">
        <f>IFERROR(__xludf.DUMMYFUNCTION("""COMPUTED_VALUE"""),"")</f>
        <v/>
      </c>
      <c r="I817" t="str">
        <f>IFERROR(__xludf.DUMMYFUNCTION("""COMPUTED_VALUE"""),"")</f>
        <v/>
      </c>
      <c r="J817" t="str">
        <f>IFERROR(__xludf.DUMMYFUNCTION("""COMPUTED_VALUE"""),"")</f>
        <v/>
      </c>
      <c r="K817" t="str">
        <f>IFERROR(__xludf.DUMMYFUNCTION("""COMPUTED_VALUE"""),"")</f>
        <v/>
      </c>
      <c r="L817" s="61" t="str">
        <f>IFERROR(__xludf.DUMMYFUNCTION("""COMPUTED_VALUE"""),"")</f>
        <v/>
      </c>
      <c r="M817" s="61" t="str">
        <f>IFERROR(__xludf.DUMMYFUNCTION("""COMPUTED_VALUE"""),"")</f>
        <v/>
      </c>
      <c r="N817" t="str">
        <f>IFERROR(__xludf.DUMMYFUNCTION("""COMPUTED_VALUE"""),"")</f>
        <v/>
      </c>
      <c r="O817" t="str">
        <f>IFERROR(__xludf.DUMMYFUNCTION("""COMPUTED_VALUE"""),"")</f>
        <v/>
      </c>
      <c r="P817" t="str">
        <f>IFERROR(__xludf.DUMMYFUNCTION("""COMPUTED_VALUE"""),"")</f>
        <v/>
      </c>
      <c r="Q817" t="str">
        <f>IFERROR(__xludf.DUMMYFUNCTION("""COMPUTED_VALUE"""),"")</f>
        <v/>
      </c>
      <c r="R817" t="str">
        <f>IFERROR(__xludf.DUMMYFUNCTION("""COMPUTED_VALUE"""),"")</f>
        <v/>
      </c>
      <c r="S817" t="str">
        <f>IFERROR(__xludf.DUMMYFUNCTION("""COMPUTED_VALUE"""),"")</f>
        <v/>
      </c>
      <c r="T817" t="str">
        <f>IFERROR(__xludf.DUMMYFUNCTION("""COMPUTED_VALUE"""),"")</f>
        <v/>
      </c>
      <c r="U817" t="str">
        <f>IFERROR(__xludf.DUMMYFUNCTION("""COMPUTED_VALUE"""),"")</f>
        <v/>
      </c>
      <c r="V817" t="str">
        <f>IFERROR(__xludf.DUMMYFUNCTION("""COMPUTED_VALUE"""),"")</f>
        <v/>
      </c>
      <c r="W817" t="str">
        <f>IFERROR(__xludf.DUMMYFUNCTION("""COMPUTED_VALUE"""),"")</f>
        <v/>
      </c>
      <c r="X817" t="str">
        <f>IFERROR(__xludf.DUMMYFUNCTION("""COMPUTED_VALUE"""),"")</f>
        <v/>
      </c>
      <c r="Y817" t="str">
        <f>IFERROR(__xludf.DUMMYFUNCTION("""COMPUTED_VALUE"""),"")</f>
        <v/>
      </c>
      <c r="Z817" t="str">
        <f>IFERROR(__xludf.DUMMYFUNCTION("""COMPUTED_VALUE"""),"")</f>
        <v/>
      </c>
      <c r="AA817" t="str">
        <f>IFERROR(__xludf.DUMMYFUNCTION("""COMPUTED_VALUE"""),"")</f>
        <v/>
      </c>
      <c r="AB817" t="str">
        <f>IFERROR(__xludf.DUMMYFUNCTION("""COMPUTED_VALUE"""),"")</f>
        <v/>
      </c>
      <c r="AC817" t="str">
        <f>IFERROR(__xludf.DUMMYFUNCTION("""COMPUTED_VALUE"""),"")</f>
        <v/>
      </c>
      <c r="AD817" t="str">
        <f>IFERROR(__xludf.DUMMYFUNCTION("""COMPUTED_VALUE"""),"")</f>
        <v/>
      </c>
      <c r="AE817" t="str">
        <f>IFERROR(__xludf.DUMMYFUNCTION("""COMPUTED_VALUE"""),"")</f>
        <v/>
      </c>
      <c r="AF817" t="str">
        <f>IFERROR(__xludf.DUMMYFUNCTION("""COMPUTED_VALUE"""),"")</f>
        <v/>
      </c>
      <c r="AG817" t="str">
        <f>IFERROR(__xludf.DUMMYFUNCTION("""COMPUTED_VALUE"""),"")</f>
        <v/>
      </c>
    </row>
    <row r="818">
      <c r="A818" t="str">
        <f>IFERROR(__xludf.DUMMYFUNCTION("""COMPUTED_VALUE"""),"")</f>
        <v/>
      </c>
      <c r="B818" t="str">
        <f>IFERROR(__xludf.DUMMYFUNCTION("""COMPUTED_VALUE"""),"")</f>
        <v/>
      </c>
      <c r="C818" t="str">
        <f>IFERROR(__xludf.DUMMYFUNCTION("""COMPUTED_VALUE"""),"")</f>
        <v/>
      </c>
      <c r="D818" t="str">
        <f>IFERROR(__xludf.DUMMYFUNCTION("""COMPUTED_VALUE"""),"")</f>
        <v/>
      </c>
      <c r="E818" t="str">
        <f>IFERROR(__xludf.DUMMYFUNCTION("""COMPUTED_VALUE"""),"")</f>
        <v/>
      </c>
      <c r="F818" t="str">
        <f>IFERROR(__xludf.DUMMYFUNCTION("""COMPUTED_VALUE"""),"")</f>
        <v/>
      </c>
      <c r="G818" t="str">
        <f>IFERROR(__xludf.DUMMYFUNCTION("""COMPUTED_VALUE"""),"")</f>
        <v/>
      </c>
      <c r="H818" t="str">
        <f>IFERROR(__xludf.DUMMYFUNCTION("""COMPUTED_VALUE"""),"")</f>
        <v/>
      </c>
      <c r="I818" t="str">
        <f>IFERROR(__xludf.DUMMYFUNCTION("""COMPUTED_VALUE"""),"")</f>
        <v/>
      </c>
      <c r="J818" t="str">
        <f>IFERROR(__xludf.DUMMYFUNCTION("""COMPUTED_VALUE"""),"")</f>
        <v/>
      </c>
      <c r="K818" t="str">
        <f>IFERROR(__xludf.DUMMYFUNCTION("""COMPUTED_VALUE"""),"")</f>
        <v/>
      </c>
      <c r="L818" s="61" t="str">
        <f>IFERROR(__xludf.DUMMYFUNCTION("""COMPUTED_VALUE"""),"")</f>
        <v/>
      </c>
      <c r="M818" s="61" t="str">
        <f>IFERROR(__xludf.DUMMYFUNCTION("""COMPUTED_VALUE"""),"")</f>
        <v/>
      </c>
      <c r="N818" t="str">
        <f>IFERROR(__xludf.DUMMYFUNCTION("""COMPUTED_VALUE"""),"")</f>
        <v/>
      </c>
      <c r="O818" t="str">
        <f>IFERROR(__xludf.DUMMYFUNCTION("""COMPUTED_VALUE"""),"")</f>
        <v/>
      </c>
      <c r="P818" t="str">
        <f>IFERROR(__xludf.DUMMYFUNCTION("""COMPUTED_VALUE"""),"")</f>
        <v/>
      </c>
      <c r="Q818" t="str">
        <f>IFERROR(__xludf.DUMMYFUNCTION("""COMPUTED_VALUE"""),"")</f>
        <v/>
      </c>
      <c r="R818" t="str">
        <f>IFERROR(__xludf.DUMMYFUNCTION("""COMPUTED_VALUE"""),"")</f>
        <v/>
      </c>
      <c r="S818" t="str">
        <f>IFERROR(__xludf.DUMMYFUNCTION("""COMPUTED_VALUE"""),"")</f>
        <v/>
      </c>
      <c r="T818" t="str">
        <f>IFERROR(__xludf.DUMMYFUNCTION("""COMPUTED_VALUE"""),"")</f>
        <v/>
      </c>
      <c r="U818" t="str">
        <f>IFERROR(__xludf.DUMMYFUNCTION("""COMPUTED_VALUE"""),"")</f>
        <v/>
      </c>
      <c r="V818" t="str">
        <f>IFERROR(__xludf.DUMMYFUNCTION("""COMPUTED_VALUE"""),"")</f>
        <v/>
      </c>
      <c r="W818" t="str">
        <f>IFERROR(__xludf.DUMMYFUNCTION("""COMPUTED_VALUE"""),"")</f>
        <v/>
      </c>
      <c r="X818" t="str">
        <f>IFERROR(__xludf.DUMMYFUNCTION("""COMPUTED_VALUE"""),"")</f>
        <v/>
      </c>
      <c r="Y818" t="str">
        <f>IFERROR(__xludf.DUMMYFUNCTION("""COMPUTED_VALUE"""),"")</f>
        <v/>
      </c>
      <c r="Z818" t="str">
        <f>IFERROR(__xludf.DUMMYFUNCTION("""COMPUTED_VALUE"""),"")</f>
        <v/>
      </c>
      <c r="AA818" t="str">
        <f>IFERROR(__xludf.DUMMYFUNCTION("""COMPUTED_VALUE"""),"")</f>
        <v/>
      </c>
      <c r="AB818" t="str">
        <f>IFERROR(__xludf.DUMMYFUNCTION("""COMPUTED_VALUE"""),"")</f>
        <v/>
      </c>
      <c r="AC818" t="str">
        <f>IFERROR(__xludf.DUMMYFUNCTION("""COMPUTED_VALUE"""),"")</f>
        <v/>
      </c>
      <c r="AD818" t="str">
        <f>IFERROR(__xludf.DUMMYFUNCTION("""COMPUTED_VALUE"""),"")</f>
        <v/>
      </c>
      <c r="AE818" t="str">
        <f>IFERROR(__xludf.DUMMYFUNCTION("""COMPUTED_VALUE"""),"")</f>
        <v/>
      </c>
      <c r="AF818" t="str">
        <f>IFERROR(__xludf.DUMMYFUNCTION("""COMPUTED_VALUE"""),"")</f>
        <v/>
      </c>
      <c r="AG818" t="str">
        <f>IFERROR(__xludf.DUMMYFUNCTION("""COMPUTED_VALUE"""),"")</f>
        <v/>
      </c>
    </row>
    <row r="819">
      <c r="A819" t="str">
        <f>IFERROR(__xludf.DUMMYFUNCTION("""COMPUTED_VALUE"""),"")</f>
        <v/>
      </c>
      <c r="B819" t="str">
        <f>IFERROR(__xludf.DUMMYFUNCTION("""COMPUTED_VALUE"""),"")</f>
        <v/>
      </c>
      <c r="C819" t="str">
        <f>IFERROR(__xludf.DUMMYFUNCTION("""COMPUTED_VALUE"""),"")</f>
        <v/>
      </c>
      <c r="D819" t="str">
        <f>IFERROR(__xludf.DUMMYFUNCTION("""COMPUTED_VALUE"""),"")</f>
        <v/>
      </c>
      <c r="E819" t="str">
        <f>IFERROR(__xludf.DUMMYFUNCTION("""COMPUTED_VALUE"""),"")</f>
        <v/>
      </c>
      <c r="F819" t="str">
        <f>IFERROR(__xludf.DUMMYFUNCTION("""COMPUTED_VALUE"""),"")</f>
        <v/>
      </c>
      <c r="G819" t="str">
        <f>IFERROR(__xludf.DUMMYFUNCTION("""COMPUTED_VALUE"""),"")</f>
        <v/>
      </c>
      <c r="H819" t="str">
        <f>IFERROR(__xludf.DUMMYFUNCTION("""COMPUTED_VALUE"""),"")</f>
        <v/>
      </c>
      <c r="I819" t="str">
        <f>IFERROR(__xludf.DUMMYFUNCTION("""COMPUTED_VALUE"""),"")</f>
        <v/>
      </c>
      <c r="J819" t="str">
        <f>IFERROR(__xludf.DUMMYFUNCTION("""COMPUTED_VALUE"""),"")</f>
        <v/>
      </c>
      <c r="K819" t="str">
        <f>IFERROR(__xludf.DUMMYFUNCTION("""COMPUTED_VALUE"""),"")</f>
        <v/>
      </c>
      <c r="L819" s="61" t="str">
        <f>IFERROR(__xludf.DUMMYFUNCTION("""COMPUTED_VALUE"""),"")</f>
        <v/>
      </c>
      <c r="M819" s="61" t="str">
        <f>IFERROR(__xludf.DUMMYFUNCTION("""COMPUTED_VALUE"""),"")</f>
        <v/>
      </c>
      <c r="N819" t="str">
        <f>IFERROR(__xludf.DUMMYFUNCTION("""COMPUTED_VALUE"""),"")</f>
        <v/>
      </c>
      <c r="O819" t="str">
        <f>IFERROR(__xludf.DUMMYFUNCTION("""COMPUTED_VALUE"""),"")</f>
        <v/>
      </c>
      <c r="P819" t="str">
        <f>IFERROR(__xludf.DUMMYFUNCTION("""COMPUTED_VALUE"""),"")</f>
        <v/>
      </c>
      <c r="Q819" t="str">
        <f>IFERROR(__xludf.DUMMYFUNCTION("""COMPUTED_VALUE"""),"")</f>
        <v/>
      </c>
      <c r="R819" t="str">
        <f>IFERROR(__xludf.DUMMYFUNCTION("""COMPUTED_VALUE"""),"")</f>
        <v/>
      </c>
      <c r="S819" t="str">
        <f>IFERROR(__xludf.DUMMYFUNCTION("""COMPUTED_VALUE"""),"")</f>
        <v/>
      </c>
      <c r="T819" t="str">
        <f>IFERROR(__xludf.DUMMYFUNCTION("""COMPUTED_VALUE"""),"")</f>
        <v/>
      </c>
      <c r="U819" t="str">
        <f>IFERROR(__xludf.DUMMYFUNCTION("""COMPUTED_VALUE"""),"")</f>
        <v/>
      </c>
      <c r="V819" t="str">
        <f>IFERROR(__xludf.DUMMYFUNCTION("""COMPUTED_VALUE"""),"")</f>
        <v/>
      </c>
      <c r="W819" t="str">
        <f>IFERROR(__xludf.DUMMYFUNCTION("""COMPUTED_VALUE"""),"")</f>
        <v/>
      </c>
      <c r="X819" t="str">
        <f>IFERROR(__xludf.DUMMYFUNCTION("""COMPUTED_VALUE"""),"")</f>
        <v/>
      </c>
      <c r="Y819" t="str">
        <f>IFERROR(__xludf.DUMMYFUNCTION("""COMPUTED_VALUE"""),"")</f>
        <v/>
      </c>
      <c r="Z819" t="str">
        <f>IFERROR(__xludf.DUMMYFUNCTION("""COMPUTED_VALUE"""),"")</f>
        <v/>
      </c>
      <c r="AA819" t="str">
        <f>IFERROR(__xludf.DUMMYFUNCTION("""COMPUTED_VALUE"""),"")</f>
        <v/>
      </c>
      <c r="AB819" t="str">
        <f>IFERROR(__xludf.DUMMYFUNCTION("""COMPUTED_VALUE"""),"")</f>
        <v/>
      </c>
      <c r="AC819" t="str">
        <f>IFERROR(__xludf.DUMMYFUNCTION("""COMPUTED_VALUE"""),"")</f>
        <v/>
      </c>
      <c r="AD819" t="str">
        <f>IFERROR(__xludf.DUMMYFUNCTION("""COMPUTED_VALUE"""),"")</f>
        <v/>
      </c>
      <c r="AE819" t="str">
        <f>IFERROR(__xludf.DUMMYFUNCTION("""COMPUTED_VALUE"""),"")</f>
        <v/>
      </c>
      <c r="AF819" t="str">
        <f>IFERROR(__xludf.DUMMYFUNCTION("""COMPUTED_VALUE"""),"")</f>
        <v/>
      </c>
      <c r="AG819" t="str">
        <f>IFERROR(__xludf.DUMMYFUNCTION("""COMPUTED_VALUE"""),"")</f>
        <v/>
      </c>
    </row>
    <row r="820">
      <c r="A820" t="str">
        <f>IFERROR(__xludf.DUMMYFUNCTION("""COMPUTED_VALUE"""),"")</f>
        <v/>
      </c>
      <c r="B820" t="str">
        <f>IFERROR(__xludf.DUMMYFUNCTION("""COMPUTED_VALUE"""),"")</f>
        <v/>
      </c>
      <c r="C820" t="str">
        <f>IFERROR(__xludf.DUMMYFUNCTION("""COMPUTED_VALUE"""),"")</f>
        <v/>
      </c>
      <c r="D820" t="str">
        <f>IFERROR(__xludf.DUMMYFUNCTION("""COMPUTED_VALUE"""),"")</f>
        <v/>
      </c>
      <c r="E820" t="str">
        <f>IFERROR(__xludf.DUMMYFUNCTION("""COMPUTED_VALUE"""),"")</f>
        <v/>
      </c>
      <c r="F820" t="str">
        <f>IFERROR(__xludf.DUMMYFUNCTION("""COMPUTED_VALUE"""),"")</f>
        <v/>
      </c>
      <c r="G820" t="str">
        <f>IFERROR(__xludf.DUMMYFUNCTION("""COMPUTED_VALUE"""),"")</f>
        <v/>
      </c>
      <c r="H820" t="str">
        <f>IFERROR(__xludf.DUMMYFUNCTION("""COMPUTED_VALUE"""),"")</f>
        <v/>
      </c>
      <c r="I820" t="str">
        <f>IFERROR(__xludf.DUMMYFUNCTION("""COMPUTED_VALUE"""),"")</f>
        <v/>
      </c>
      <c r="J820" t="str">
        <f>IFERROR(__xludf.DUMMYFUNCTION("""COMPUTED_VALUE"""),"")</f>
        <v/>
      </c>
      <c r="K820" t="str">
        <f>IFERROR(__xludf.DUMMYFUNCTION("""COMPUTED_VALUE"""),"")</f>
        <v/>
      </c>
      <c r="L820" s="61" t="str">
        <f>IFERROR(__xludf.DUMMYFUNCTION("""COMPUTED_VALUE"""),"")</f>
        <v/>
      </c>
      <c r="M820" s="61" t="str">
        <f>IFERROR(__xludf.DUMMYFUNCTION("""COMPUTED_VALUE"""),"")</f>
        <v/>
      </c>
      <c r="N820" t="str">
        <f>IFERROR(__xludf.DUMMYFUNCTION("""COMPUTED_VALUE"""),"")</f>
        <v/>
      </c>
      <c r="O820" t="str">
        <f>IFERROR(__xludf.DUMMYFUNCTION("""COMPUTED_VALUE"""),"")</f>
        <v/>
      </c>
      <c r="P820" t="str">
        <f>IFERROR(__xludf.DUMMYFUNCTION("""COMPUTED_VALUE"""),"")</f>
        <v/>
      </c>
      <c r="Q820" t="str">
        <f>IFERROR(__xludf.DUMMYFUNCTION("""COMPUTED_VALUE"""),"")</f>
        <v/>
      </c>
      <c r="R820" t="str">
        <f>IFERROR(__xludf.DUMMYFUNCTION("""COMPUTED_VALUE"""),"")</f>
        <v/>
      </c>
      <c r="S820" t="str">
        <f>IFERROR(__xludf.DUMMYFUNCTION("""COMPUTED_VALUE"""),"")</f>
        <v/>
      </c>
      <c r="T820" t="str">
        <f>IFERROR(__xludf.DUMMYFUNCTION("""COMPUTED_VALUE"""),"")</f>
        <v/>
      </c>
      <c r="U820" t="str">
        <f>IFERROR(__xludf.DUMMYFUNCTION("""COMPUTED_VALUE"""),"")</f>
        <v/>
      </c>
      <c r="V820" t="str">
        <f>IFERROR(__xludf.DUMMYFUNCTION("""COMPUTED_VALUE"""),"")</f>
        <v/>
      </c>
      <c r="W820" t="str">
        <f>IFERROR(__xludf.DUMMYFUNCTION("""COMPUTED_VALUE"""),"")</f>
        <v/>
      </c>
      <c r="X820" t="str">
        <f>IFERROR(__xludf.DUMMYFUNCTION("""COMPUTED_VALUE"""),"")</f>
        <v/>
      </c>
      <c r="Y820" t="str">
        <f>IFERROR(__xludf.DUMMYFUNCTION("""COMPUTED_VALUE"""),"")</f>
        <v/>
      </c>
      <c r="Z820" t="str">
        <f>IFERROR(__xludf.DUMMYFUNCTION("""COMPUTED_VALUE"""),"")</f>
        <v/>
      </c>
      <c r="AA820" t="str">
        <f>IFERROR(__xludf.DUMMYFUNCTION("""COMPUTED_VALUE"""),"")</f>
        <v/>
      </c>
      <c r="AB820" t="str">
        <f>IFERROR(__xludf.DUMMYFUNCTION("""COMPUTED_VALUE"""),"")</f>
        <v/>
      </c>
      <c r="AC820" t="str">
        <f>IFERROR(__xludf.DUMMYFUNCTION("""COMPUTED_VALUE"""),"")</f>
        <v/>
      </c>
      <c r="AD820" t="str">
        <f>IFERROR(__xludf.DUMMYFUNCTION("""COMPUTED_VALUE"""),"")</f>
        <v/>
      </c>
      <c r="AE820" t="str">
        <f>IFERROR(__xludf.DUMMYFUNCTION("""COMPUTED_VALUE"""),"")</f>
        <v/>
      </c>
      <c r="AF820" t="str">
        <f>IFERROR(__xludf.DUMMYFUNCTION("""COMPUTED_VALUE"""),"")</f>
        <v/>
      </c>
      <c r="AG820" t="str">
        <f>IFERROR(__xludf.DUMMYFUNCTION("""COMPUTED_VALUE"""),"")</f>
        <v/>
      </c>
    </row>
    <row r="821">
      <c r="A821" t="str">
        <f>IFERROR(__xludf.DUMMYFUNCTION("""COMPUTED_VALUE"""),"")</f>
        <v/>
      </c>
      <c r="B821" t="str">
        <f>IFERROR(__xludf.DUMMYFUNCTION("""COMPUTED_VALUE"""),"")</f>
        <v/>
      </c>
      <c r="C821" t="str">
        <f>IFERROR(__xludf.DUMMYFUNCTION("""COMPUTED_VALUE"""),"")</f>
        <v/>
      </c>
      <c r="D821" t="str">
        <f>IFERROR(__xludf.DUMMYFUNCTION("""COMPUTED_VALUE"""),"")</f>
        <v/>
      </c>
      <c r="E821" t="str">
        <f>IFERROR(__xludf.DUMMYFUNCTION("""COMPUTED_VALUE"""),"")</f>
        <v/>
      </c>
      <c r="F821" t="str">
        <f>IFERROR(__xludf.DUMMYFUNCTION("""COMPUTED_VALUE"""),"")</f>
        <v/>
      </c>
      <c r="G821" t="str">
        <f>IFERROR(__xludf.DUMMYFUNCTION("""COMPUTED_VALUE"""),"")</f>
        <v/>
      </c>
      <c r="H821" t="str">
        <f>IFERROR(__xludf.DUMMYFUNCTION("""COMPUTED_VALUE"""),"")</f>
        <v/>
      </c>
      <c r="I821" t="str">
        <f>IFERROR(__xludf.DUMMYFUNCTION("""COMPUTED_VALUE"""),"")</f>
        <v/>
      </c>
      <c r="J821" t="str">
        <f>IFERROR(__xludf.DUMMYFUNCTION("""COMPUTED_VALUE"""),"")</f>
        <v/>
      </c>
      <c r="K821" t="str">
        <f>IFERROR(__xludf.DUMMYFUNCTION("""COMPUTED_VALUE"""),"")</f>
        <v/>
      </c>
      <c r="L821" s="61" t="str">
        <f>IFERROR(__xludf.DUMMYFUNCTION("""COMPUTED_VALUE"""),"")</f>
        <v/>
      </c>
      <c r="M821" s="61" t="str">
        <f>IFERROR(__xludf.DUMMYFUNCTION("""COMPUTED_VALUE"""),"")</f>
        <v/>
      </c>
      <c r="N821" t="str">
        <f>IFERROR(__xludf.DUMMYFUNCTION("""COMPUTED_VALUE"""),"")</f>
        <v/>
      </c>
      <c r="O821" t="str">
        <f>IFERROR(__xludf.DUMMYFUNCTION("""COMPUTED_VALUE"""),"")</f>
        <v/>
      </c>
      <c r="P821" t="str">
        <f>IFERROR(__xludf.DUMMYFUNCTION("""COMPUTED_VALUE"""),"")</f>
        <v/>
      </c>
      <c r="Q821" t="str">
        <f>IFERROR(__xludf.DUMMYFUNCTION("""COMPUTED_VALUE"""),"")</f>
        <v/>
      </c>
      <c r="R821" t="str">
        <f>IFERROR(__xludf.DUMMYFUNCTION("""COMPUTED_VALUE"""),"")</f>
        <v/>
      </c>
      <c r="S821" t="str">
        <f>IFERROR(__xludf.DUMMYFUNCTION("""COMPUTED_VALUE"""),"")</f>
        <v/>
      </c>
      <c r="T821" t="str">
        <f>IFERROR(__xludf.DUMMYFUNCTION("""COMPUTED_VALUE"""),"")</f>
        <v/>
      </c>
      <c r="U821" t="str">
        <f>IFERROR(__xludf.DUMMYFUNCTION("""COMPUTED_VALUE"""),"")</f>
        <v/>
      </c>
      <c r="V821" t="str">
        <f>IFERROR(__xludf.DUMMYFUNCTION("""COMPUTED_VALUE"""),"")</f>
        <v/>
      </c>
      <c r="W821" t="str">
        <f>IFERROR(__xludf.DUMMYFUNCTION("""COMPUTED_VALUE"""),"")</f>
        <v/>
      </c>
      <c r="X821" t="str">
        <f>IFERROR(__xludf.DUMMYFUNCTION("""COMPUTED_VALUE"""),"")</f>
        <v/>
      </c>
      <c r="Y821" t="str">
        <f>IFERROR(__xludf.DUMMYFUNCTION("""COMPUTED_VALUE"""),"")</f>
        <v/>
      </c>
      <c r="Z821" t="str">
        <f>IFERROR(__xludf.DUMMYFUNCTION("""COMPUTED_VALUE"""),"")</f>
        <v/>
      </c>
      <c r="AA821" t="str">
        <f>IFERROR(__xludf.DUMMYFUNCTION("""COMPUTED_VALUE"""),"")</f>
        <v/>
      </c>
      <c r="AB821" t="str">
        <f>IFERROR(__xludf.DUMMYFUNCTION("""COMPUTED_VALUE"""),"")</f>
        <v/>
      </c>
      <c r="AC821" t="str">
        <f>IFERROR(__xludf.DUMMYFUNCTION("""COMPUTED_VALUE"""),"")</f>
        <v/>
      </c>
      <c r="AD821" t="str">
        <f>IFERROR(__xludf.DUMMYFUNCTION("""COMPUTED_VALUE"""),"")</f>
        <v/>
      </c>
      <c r="AE821" t="str">
        <f>IFERROR(__xludf.DUMMYFUNCTION("""COMPUTED_VALUE"""),"")</f>
        <v/>
      </c>
      <c r="AF821" t="str">
        <f>IFERROR(__xludf.DUMMYFUNCTION("""COMPUTED_VALUE"""),"")</f>
        <v/>
      </c>
      <c r="AG821" t="str">
        <f>IFERROR(__xludf.DUMMYFUNCTION("""COMPUTED_VALUE"""),"")</f>
        <v/>
      </c>
    </row>
    <row r="822">
      <c r="A822" t="str">
        <f>IFERROR(__xludf.DUMMYFUNCTION("""COMPUTED_VALUE"""),"")</f>
        <v/>
      </c>
      <c r="B822" t="str">
        <f>IFERROR(__xludf.DUMMYFUNCTION("""COMPUTED_VALUE"""),"")</f>
        <v/>
      </c>
      <c r="C822" t="str">
        <f>IFERROR(__xludf.DUMMYFUNCTION("""COMPUTED_VALUE"""),"")</f>
        <v/>
      </c>
      <c r="D822" t="str">
        <f>IFERROR(__xludf.DUMMYFUNCTION("""COMPUTED_VALUE"""),"")</f>
        <v/>
      </c>
      <c r="E822" t="str">
        <f>IFERROR(__xludf.DUMMYFUNCTION("""COMPUTED_VALUE"""),"")</f>
        <v/>
      </c>
      <c r="F822" t="str">
        <f>IFERROR(__xludf.DUMMYFUNCTION("""COMPUTED_VALUE"""),"")</f>
        <v/>
      </c>
      <c r="G822" t="str">
        <f>IFERROR(__xludf.DUMMYFUNCTION("""COMPUTED_VALUE"""),"")</f>
        <v/>
      </c>
      <c r="H822" t="str">
        <f>IFERROR(__xludf.DUMMYFUNCTION("""COMPUTED_VALUE"""),"")</f>
        <v/>
      </c>
      <c r="I822" t="str">
        <f>IFERROR(__xludf.DUMMYFUNCTION("""COMPUTED_VALUE"""),"")</f>
        <v/>
      </c>
      <c r="J822" t="str">
        <f>IFERROR(__xludf.DUMMYFUNCTION("""COMPUTED_VALUE"""),"")</f>
        <v/>
      </c>
      <c r="K822" t="str">
        <f>IFERROR(__xludf.DUMMYFUNCTION("""COMPUTED_VALUE"""),"")</f>
        <v/>
      </c>
      <c r="L822" s="61" t="str">
        <f>IFERROR(__xludf.DUMMYFUNCTION("""COMPUTED_VALUE"""),"")</f>
        <v/>
      </c>
      <c r="M822" s="61" t="str">
        <f>IFERROR(__xludf.DUMMYFUNCTION("""COMPUTED_VALUE"""),"")</f>
        <v/>
      </c>
      <c r="N822" t="str">
        <f>IFERROR(__xludf.DUMMYFUNCTION("""COMPUTED_VALUE"""),"")</f>
        <v/>
      </c>
      <c r="O822" t="str">
        <f>IFERROR(__xludf.DUMMYFUNCTION("""COMPUTED_VALUE"""),"")</f>
        <v/>
      </c>
      <c r="P822" t="str">
        <f>IFERROR(__xludf.DUMMYFUNCTION("""COMPUTED_VALUE"""),"")</f>
        <v/>
      </c>
      <c r="Q822" t="str">
        <f>IFERROR(__xludf.DUMMYFUNCTION("""COMPUTED_VALUE"""),"")</f>
        <v/>
      </c>
      <c r="R822" t="str">
        <f>IFERROR(__xludf.DUMMYFUNCTION("""COMPUTED_VALUE"""),"")</f>
        <v/>
      </c>
      <c r="S822" t="str">
        <f>IFERROR(__xludf.DUMMYFUNCTION("""COMPUTED_VALUE"""),"")</f>
        <v/>
      </c>
      <c r="T822" t="str">
        <f>IFERROR(__xludf.DUMMYFUNCTION("""COMPUTED_VALUE"""),"")</f>
        <v/>
      </c>
      <c r="U822" t="str">
        <f>IFERROR(__xludf.DUMMYFUNCTION("""COMPUTED_VALUE"""),"")</f>
        <v/>
      </c>
      <c r="V822" t="str">
        <f>IFERROR(__xludf.DUMMYFUNCTION("""COMPUTED_VALUE"""),"")</f>
        <v/>
      </c>
      <c r="W822" t="str">
        <f>IFERROR(__xludf.DUMMYFUNCTION("""COMPUTED_VALUE"""),"")</f>
        <v/>
      </c>
      <c r="X822" t="str">
        <f>IFERROR(__xludf.DUMMYFUNCTION("""COMPUTED_VALUE"""),"")</f>
        <v/>
      </c>
      <c r="Y822" t="str">
        <f>IFERROR(__xludf.DUMMYFUNCTION("""COMPUTED_VALUE"""),"")</f>
        <v/>
      </c>
      <c r="Z822" t="str">
        <f>IFERROR(__xludf.DUMMYFUNCTION("""COMPUTED_VALUE"""),"")</f>
        <v/>
      </c>
      <c r="AA822" t="str">
        <f>IFERROR(__xludf.DUMMYFUNCTION("""COMPUTED_VALUE"""),"")</f>
        <v/>
      </c>
      <c r="AB822" t="str">
        <f>IFERROR(__xludf.DUMMYFUNCTION("""COMPUTED_VALUE"""),"")</f>
        <v/>
      </c>
      <c r="AC822" t="str">
        <f>IFERROR(__xludf.DUMMYFUNCTION("""COMPUTED_VALUE"""),"")</f>
        <v/>
      </c>
      <c r="AD822" t="str">
        <f>IFERROR(__xludf.DUMMYFUNCTION("""COMPUTED_VALUE"""),"")</f>
        <v/>
      </c>
      <c r="AE822" t="str">
        <f>IFERROR(__xludf.DUMMYFUNCTION("""COMPUTED_VALUE"""),"")</f>
        <v/>
      </c>
      <c r="AF822" t="str">
        <f>IFERROR(__xludf.DUMMYFUNCTION("""COMPUTED_VALUE"""),"")</f>
        <v/>
      </c>
      <c r="AG822" t="str">
        <f>IFERROR(__xludf.DUMMYFUNCTION("""COMPUTED_VALUE"""),"")</f>
        <v/>
      </c>
    </row>
    <row r="823">
      <c r="A823" t="str">
        <f>IFERROR(__xludf.DUMMYFUNCTION("""COMPUTED_VALUE"""),"")</f>
        <v/>
      </c>
      <c r="B823" t="str">
        <f>IFERROR(__xludf.DUMMYFUNCTION("""COMPUTED_VALUE"""),"")</f>
        <v/>
      </c>
      <c r="C823" t="str">
        <f>IFERROR(__xludf.DUMMYFUNCTION("""COMPUTED_VALUE"""),"")</f>
        <v/>
      </c>
      <c r="D823" t="str">
        <f>IFERROR(__xludf.DUMMYFUNCTION("""COMPUTED_VALUE"""),"")</f>
        <v/>
      </c>
      <c r="E823" t="str">
        <f>IFERROR(__xludf.DUMMYFUNCTION("""COMPUTED_VALUE"""),"")</f>
        <v/>
      </c>
      <c r="F823" t="str">
        <f>IFERROR(__xludf.DUMMYFUNCTION("""COMPUTED_VALUE"""),"")</f>
        <v/>
      </c>
      <c r="G823" t="str">
        <f>IFERROR(__xludf.DUMMYFUNCTION("""COMPUTED_VALUE"""),"")</f>
        <v/>
      </c>
      <c r="H823" t="str">
        <f>IFERROR(__xludf.DUMMYFUNCTION("""COMPUTED_VALUE"""),"")</f>
        <v/>
      </c>
      <c r="I823" t="str">
        <f>IFERROR(__xludf.DUMMYFUNCTION("""COMPUTED_VALUE"""),"")</f>
        <v/>
      </c>
      <c r="J823" t="str">
        <f>IFERROR(__xludf.DUMMYFUNCTION("""COMPUTED_VALUE"""),"")</f>
        <v/>
      </c>
      <c r="K823" t="str">
        <f>IFERROR(__xludf.DUMMYFUNCTION("""COMPUTED_VALUE"""),"")</f>
        <v/>
      </c>
      <c r="L823" s="61" t="str">
        <f>IFERROR(__xludf.DUMMYFUNCTION("""COMPUTED_VALUE"""),"")</f>
        <v/>
      </c>
      <c r="M823" s="61" t="str">
        <f>IFERROR(__xludf.DUMMYFUNCTION("""COMPUTED_VALUE"""),"")</f>
        <v/>
      </c>
      <c r="N823" t="str">
        <f>IFERROR(__xludf.DUMMYFUNCTION("""COMPUTED_VALUE"""),"")</f>
        <v/>
      </c>
      <c r="O823" t="str">
        <f>IFERROR(__xludf.DUMMYFUNCTION("""COMPUTED_VALUE"""),"")</f>
        <v/>
      </c>
      <c r="P823" t="str">
        <f>IFERROR(__xludf.DUMMYFUNCTION("""COMPUTED_VALUE"""),"")</f>
        <v/>
      </c>
      <c r="Q823" t="str">
        <f>IFERROR(__xludf.DUMMYFUNCTION("""COMPUTED_VALUE"""),"")</f>
        <v/>
      </c>
      <c r="R823" t="str">
        <f>IFERROR(__xludf.DUMMYFUNCTION("""COMPUTED_VALUE"""),"")</f>
        <v/>
      </c>
      <c r="S823" t="str">
        <f>IFERROR(__xludf.DUMMYFUNCTION("""COMPUTED_VALUE"""),"")</f>
        <v/>
      </c>
      <c r="T823" t="str">
        <f>IFERROR(__xludf.DUMMYFUNCTION("""COMPUTED_VALUE"""),"")</f>
        <v/>
      </c>
      <c r="U823" t="str">
        <f>IFERROR(__xludf.DUMMYFUNCTION("""COMPUTED_VALUE"""),"")</f>
        <v/>
      </c>
      <c r="V823" t="str">
        <f>IFERROR(__xludf.DUMMYFUNCTION("""COMPUTED_VALUE"""),"")</f>
        <v/>
      </c>
      <c r="W823" t="str">
        <f>IFERROR(__xludf.DUMMYFUNCTION("""COMPUTED_VALUE"""),"")</f>
        <v/>
      </c>
      <c r="X823" t="str">
        <f>IFERROR(__xludf.DUMMYFUNCTION("""COMPUTED_VALUE"""),"")</f>
        <v/>
      </c>
      <c r="Y823" t="str">
        <f>IFERROR(__xludf.DUMMYFUNCTION("""COMPUTED_VALUE"""),"")</f>
        <v/>
      </c>
      <c r="Z823" t="str">
        <f>IFERROR(__xludf.DUMMYFUNCTION("""COMPUTED_VALUE"""),"")</f>
        <v/>
      </c>
      <c r="AA823" t="str">
        <f>IFERROR(__xludf.DUMMYFUNCTION("""COMPUTED_VALUE"""),"")</f>
        <v/>
      </c>
      <c r="AB823" t="str">
        <f>IFERROR(__xludf.DUMMYFUNCTION("""COMPUTED_VALUE"""),"")</f>
        <v/>
      </c>
      <c r="AC823" t="str">
        <f>IFERROR(__xludf.DUMMYFUNCTION("""COMPUTED_VALUE"""),"")</f>
        <v/>
      </c>
      <c r="AD823" t="str">
        <f>IFERROR(__xludf.DUMMYFUNCTION("""COMPUTED_VALUE"""),"")</f>
        <v/>
      </c>
      <c r="AE823" t="str">
        <f>IFERROR(__xludf.DUMMYFUNCTION("""COMPUTED_VALUE"""),"")</f>
        <v/>
      </c>
      <c r="AF823" t="str">
        <f>IFERROR(__xludf.DUMMYFUNCTION("""COMPUTED_VALUE"""),"")</f>
        <v/>
      </c>
      <c r="AG823" t="str">
        <f>IFERROR(__xludf.DUMMYFUNCTION("""COMPUTED_VALUE"""),"")</f>
        <v/>
      </c>
    </row>
    <row r="824">
      <c r="A824" t="str">
        <f>IFERROR(__xludf.DUMMYFUNCTION("""COMPUTED_VALUE"""),"")</f>
        <v/>
      </c>
      <c r="B824" t="str">
        <f>IFERROR(__xludf.DUMMYFUNCTION("""COMPUTED_VALUE"""),"")</f>
        <v/>
      </c>
      <c r="C824" t="str">
        <f>IFERROR(__xludf.DUMMYFUNCTION("""COMPUTED_VALUE"""),"")</f>
        <v/>
      </c>
      <c r="D824" t="str">
        <f>IFERROR(__xludf.DUMMYFUNCTION("""COMPUTED_VALUE"""),"")</f>
        <v/>
      </c>
      <c r="E824" t="str">
        <f>IFERROR(__xludf.DUMMYFUNCTION("""COMPUTED_VALUE"""),"")</f>
        <v/>
      </c>
      <c r="F824" t="str">
        <f>IFERROR(__xludf.DUMMYFUNCTION("""COMPUTED_VALUE"""),"")</f>
        <v/>
      </c>
      <c r="G824" t="str">
        <f>IFERROR(__xludf.DUMMYFUNCTION("""COMPUTED_VALUE"""),"")</f>
        <v/>
      </c>
      <c r="H824" t="str">
        <f>IFERROR(__xludf.DUMMYFUNCTION("""COMPUTED_VALUE"""),"")</f>
        <v/>
      </c>
      <c r="I824" t="str">
        <f>IFERROR(__xludf.DUMMYFUNCTION("""COMPUTED_VALUE"""),"")</f>
        <v/>
      </c>
      <c r="J824" t="str">
        <f>IFERROR(__xludf.DUMMYFUNCTION("""COMPUTED_VALUE"""),"")</f>
        <v/>
      </c>
      <c r="K824" t="str">
        <f>IFERROR(__xludf.DUMMYFUNCTION("""COMPUTED_VALUE"""),"")</f>
        <v/>
      </c>
      <c r="L824" s="61" t="str">
        <f>IFERROR(__xludf.DUMMYFUNCTION("""COMPUTED_VALUE"""),"")</f>
        <v/>
      </c>
      <c r="M824" s="61" t="str">
        <f>IFERROR(__xludf.DUMMYFUNCTION("""COMPUTED_VALUE"""),"")</f>
        <v/>
      </c>
      <c r="N824" t="str">
        <f>IFERROR(__xludf.DUMMYFUNCTION("""COMPUTED_VALUE"""),"")</f>
        <v/>
      </c>
      <c r="O824" t="str">
        <f>IFERROR(__xludf.DUMMYFUNCTION("""COMPUTED_VALUE"""),"")</f>
        <v/>
      </c>
      <c r="P824" t="str">
        <f>IFERROR(__xludf.DUMMYFUNCTION("""COMPUTED_VALUE"""),"")</f>
        <v/>
      </c>
      <c r="Q824" t="str">
        <f>IFERROR(__xludf.DUMMYFUNCTION("""COMPUTED_VALUE"""),"")</f>
        <v/>
      </c>
      <c r="R824" t="str">
        <f>IFERROR(__xludf.DUMMYFUNCTION("""COMPUTED_VALUE"""),"")</f>
        <v/>
      </c>
      <c r="S824" t="str">
        <f>IFERROR(__xludf.DUMMYFUNCTION("""COMPUTED_VALUE"""),"")</f>
        <v/>
      </c>
      <c r="T824" t="str">
        <f>IFERROR(__xludf.DUMMYFUNCTION("""COMPUTED_VALUE"""),"")</f>
        <v/>
      </c>
      <c r="U824" t="str">
        <f>IFERROR(__xludf.DUMMYFUNCTION("""COMPUTED_VALUE"""),"")</f>
        <v/>
      </c>
      <c r="V824" t="str">
        <f>IFERROR(__xludf.DUMMYFUNCTION("""COMPUTED_VALUE"""),"")</f>
        <v/>
      </c>
      <c r="W824" t="str">
        <f>IFERROR(__xludf.DUMMYFUNCTION("""COMPUTED_VALUE"""),"")</f>
        <v/>
      </c>
      <c r="X824" t="str">
        <f>IFERROR(__xludf.DUMMYFUNCTION("""COMPUTED_VALUE"""),"")</f>
        <v/>
      </c>
      <c r="Y824" t="str">
        <f>IFERROR(__xludf.DUMMYFUNCTION("""COMPUTED_VALUE"""),"")</f>
        <v/>
      </c>
      <c r="Z824" t="str">
        <f>IFERROR(__xludf.DUMMYFUNCTION("""COMPUTED_VALUE"""),"")</f>
        <v/>
      </c>
      <c r="AA824" t="str">
        <f>IFERROR(__xludf.DUMMYFUNCTION("""COMPUTED_VALUE"""),"")</f>
        <v/>
      </c>
      <c r="AB824" t="str">
        <f>IFERROR(__xludf.DUMMYFUNCTION("""COMPUTED_VALUE"""),"")</f>
        <v/>
      </c>
      <c r="AC824" t="str">
        <f>IFERROR(__xludf.DUMMYFUNCTION("""COMPUTED_VALUE"""),"")</f>
        <v/>
      </c>
      <c r="AD824" t="str">
        <f>IFERROR(__xludf.DUMMYFUNCTION("""COMPUTED_VALUE"""),"")</f>
        <v/>
      </c>
      <c r="AE824" t="str">
        <f>IFERROR(__xludf.DUMMYFUNCTION("""COMPUTED_VALUE"""),"")</f>
        <v/>
      </c>
      <c r="AF824" t="str">
        <f>IFERROR(__xludf.DUMMYFUNCTION("""COMPUTED_VALUE"""),"")</f>
        <v/>
      </c>
      <c r="AG824" t="str">
        <f>IFERROR(__xludf.DUMMYFUNCTION("""COMPUTED_VALUE"""),"")</f>
        <v/>
      </c>
    </row>
    <row r="825">
      <c r="A825" t="str">
        <f>IFERROR(__xludf.DUMMYFUNCTION("""COMPUTED_VALUE"""),"")</f>
        <v/>
      </c>
      <c r="B825" t="str">
        <f>IFERROR(__xludf.DUMMYFUNCTION("""COMPUTED_VALUE"""),"")</f>
        <v/>
      </c>
      <c r="C825" t="str">
        <f>IFERROR(__xludf.DUMMYFUNCTION("""COMPUTED_VALUE"""),"")</f>
        <v/>
      </c>
      <c r="D825" t="str">
        <f>IFERROR(__xludf.DUMMYFUNCTION("""COMPUTED_VALUE"""),"")</f>
        <v/>
      </c>
      <c r="E825" t="str">
        <f>IFERROR(__xludf.DUMMYFUNCTION("""COMPUTED_VALUE"""),"")</f>
        <v/>
      </c>
      <c r="F825" t="str">
        <f>IFERROR(__xludf.DUMMYFUNCTION("""COMPUTED_VALUE"""),"")</f>
        <v/>
      </c>
      <c r="G825" t="str">
        <f>IFERROR(__xludf.DUMMYFUNCTION("""COMPUTED_VALUE"""),"")</f>
        <v/>
      </c>
      <c r="H825" t="str">
        <f>IFERROR(__xludf.DUMMYFUNCTION("""COMPUTED_VALUE"""),"")</f>
        <v/>
      </c>
      <c r="I825" t="str">
        <f>IFERROR(__xludf.DUMMYFUNCTION("""COMPUTED_VALUE"""),"")</f>
        <v/>
      </c>
      <c r="J825" t="str">
        <f>IFERROR(__xludf.DUMMYFUNCTION("""COMPUTED_VALUE"""),"")</f>
        <v/>
      </c>
      <c r="K825" t="str">
        <f>IFERROR(__xludf.DUMMYFUNCTION("""COMPUTED_VALUE"""),"")</f>
        <v/>
      </c>
      <c r="L825" s="61" t="str">
        <f>IFERROR(__xludf.DUMMYFUNCTION("""COMPUTED_VALUE"""),"")</f>
        <v/>
      </c>
      <c r="M825" s="61" t="str">
        <f>IFERROR(__xludf.DUMMYFUNCTION("""COMPUTED_VALUE"""),"")</f>
        <v/>
      </c>
      <c r="N825" t="str">
        <f>IFERROR(__xludf.DUMMYFUNCTION("""COMPUTED_VALUE"""),"")</f>
        <v/>
      </c>
      <c r="O825" t="str">
        <f>IFERROR(__xludf.DUMMYFUNCTION("""COMPUTED_VALUE"""),"")</f>
        <v/>
      </c>
      <c r="P825" t="str">
        <f>IFERROR(__xludf.DUMMYFUNCTION("""COMPUTED_VALUE"""),"")</f>
        <v/>
      </c>
      <c r="Q825" t="str">
        <f>IFERROR(__xludf.DUMMYFUNCTION("""COMPUTED_VALUE"""),"")</f>
        <v/>
      </c>
      <c r="R825" t="str">
        <f>IFERROR(__xludf.DUMMYFUNCTION("""COMPUTED_VALUE"""),"")</f>
        <v/>
      </c>
      <c r="S825" t="str">
        <f>IFERROR(__xludf.DUMMYFUNCTION("""COMPUTED_VALUE"""),"")</f>
        <v/>
      </c>
      <c r="T825" t="str">
        <f>IFERROR(__xludf.DUMMYFUNCTION("""COMPUTED_VALUE"""),"")</f>
        <v/>
      </c>
      <c r="U825" t="str">
        <f>IFERROR(__xludf.DUMMYFUNCTION("""COMPUTED_VALUE"""),"")</f>
        <v/>
      </c>
      <c r="V825" t="str">
        <f>IFERROR(__xludf.DUMMYFUNCTION("""COMPUTED_VALUE"""),"")</f>
        <v/>
      </c>
      <c r="W825" t="str">
        <f>IFERROR(__xludf.DUMMYFUNCTION("""COMPUTED_VALUE"""),"")</f>
        <v/>
      </c>
      <c r="X825" t="str">
        <f>IFERROR(__xludf.DUMMYFUNCTION("""COMPUTED_VALUE"""),"")</f>
        <v/>
      </c>
      <c r="Y825" t="str">
        <f>IFERROR(__xludf.DUMMYFUNCTION("""COMPUTED_VALUE"""),"")</f>
        <v/>
      </c>
      <c r="Z825" t="str">
        <f>IFERROR(__xludf.DUMMYFUNCTION("""COMPUTED_VALUE"""),"")</f>
        <v/>
      </c>
      <c r="AA825" t="str">
        <f>IFERROR(__xludf.DUMMYFUNCTION("""COMPUTED_VALUE"""),"")</f>
        <v/>
      </c>
      <c r="AB825" t="str">
        <f>IFERROR(__xludf.DUMMYFUNCTION("""COMPUTED_VALUE"""),"")</f>
        <v/>
      </c>
      <c r="AC825" t="str">
        <f>IFERROR(__xludf.DUMMYFUNCTION("""COMPUTED_VALUE"""),"")</f>
        <v/>
      </c>
      <c r="AD825" t="str">
        <f>IFERROR(__xludf.DUMMYFUNCTION("""COMPUTED_VALUE"""),"")</f>
        <v/>
      </c>
      <c r="AE825" t="str">
        <f>IFERROR(__xludf.DUMMYFUNCTION("""COMPUTED_VALUE"""),"")</f>
        <v/>
      </c>
      <c r="AF825" t="str">
        <f>IFERROR(__xludf.DUMMYFUNCTION("""COMPUTED_VALUE"""),"")</f>
        <v/>
      </c>
      <c r="AG825" t="str">
        <f>IFERROR(__xludf.DUMMYFUNCTION("""COMPUTED_VALUE"""),"")</f>
        <v/>
      </c>
    </row>
    <row r="826">
      <c r="A826" t="str">
        <f>IFERROR(__xludf.DUMMYFUNCTION("""COMPUTED_VALUE"""),"")</f>
        <v/>
      </c>
      <c r="B826" t="str">
        <f>IFERROR(__xludf.DUMMYFUNCTION("""COMPUTED_VALUE"""),"")</f>
        <v/>
      </c>
      <c r="C826" t="str">
        <f>IFERROR(__xludf.DUMMYFUNCTION("""COMPUTED_VALUE"""),"")</f>
        <v/>
      </c>
      <c r="D826" t="str">
        <f>IFERROR(__xludf.DUMMYFUNCTION("""COMPUTED_VALUE"""),"")</f>
        <v/>
      </c>
      <c r="E826" t="str">
        <f>IFERROR(__xludf.DUMMYFUNCTION("""COMPUTED_VALUE"""),"")</f>
        <v/>
      </c>
      <c r="F826" t="str">
        <f>IFERROR(__xludf.DUMMYFUNCTION("""COMPUTED_VALUE"""),"")</f>
        <v/>
      </c>
      <c r="G826" t="str">
        <f>IFERROR(__xludf.DUMMYFUNCTION("""COMPUTED_VALUE"""),"")</f>
        <v/>
      </c>
      <c r="H826" t="str">
        <f>IFERROR(__xludf.DUMMYFUNCTION("""COMPUTED_VALUE"""),"")</f>
        <v/>
      </c>
      <c r="I826" t="str">
        <f>IFERROR(__xludf.DUMMYFUNCTION("""COMPUTED_VALUE"""),"")</f>
        <v/>
      </c>
      <c r="J826" t="str">
        <f>IFERROR(__xludf.DUMMYFUNCTION("""COMPUTED_VALUE"""),"")</f>
        <v/>
      </c>
      <c r="K826" t="str">
        <f>IFERROR(__xludf.DUMMYFUNCTION("""COMPUTED_VALUE"""),"")</f>
        <v/>
      </c>
      <c r="L826" s="61" t="str">
        <f>IFERROR(__xludf.DUMMYFUNCTION("""COMPUTED_VALUE"""),"")</f>
        <v/>
      </c>
      <c r="M826" s="61" t="str">
        <f>IFERROR(__xludf.DUMMYFUNCTION("""COMPUTED_VALUE"""),"")</f>
        <v/>
      </c>
      <c r="N826" t="str">
        <f>IFERROR(__xludf.DUMMYFUNCTION("""COMPUTED_VALUE"""),"")</f>
        <v/>
      </c>
      <c r="O826" t="str">
        <f>IFERROR(__xludf.DUMMYFUNCTION("""COMPUTED_VALUE"""),"")</f>
        <v/>
      </c>
      <c r="P826" t="str">
        <f>IFERROR(__xludf.DUMMYFUNCTION("""COMPUTED_VALUE"""),"")</f>
        <v/>
      </c>
      <c r="Q826" t="str">
        <f>IFERROR(__xludf.DUMMYFUNCTION("""COMPUTED_VALUE"""),"")</f>
        <v/>
      </c>
      <c r="R826" t="str">
        <f>IFERROR(__xludf.DUMMYFUNCTION("""COMPUTED_VALUE"""),"")</f>
        <v/>
      </c>
      <c r="S826" t="str">
        <f>IFERROR(__xludf.DUMMYFUNCTION("""COMPUTED_VALUE"""),"")</f>
        <v/>
      </c>
      <c r="T826" t="str">
        <f>IFERROR(__xludf.DUMMYFUNCTION("""COMPUTED_VALUE"""),"")</f>
        <v/>
      </c>
      <c r="U826" t="str">
        <f>IFERROR(__xludf.DUMMYFUNCTION("""COMPUTED_VALUE"""),"")</f>
        <v/>
      </c>
      <c r="V826" t="str">
        <f>IFERROR(__xludf.DUMMYFUNCTION("""COMPUTED_VALUE"""),"")</f>
        <v/>
      </c>
      <c r="W826" t="str">
        <f>IFERROR(__xludf.DUMMYFUNCTION("""COMPUTED_VALUE"""),"")</f>
        <v/>
      </c>
      <c r="X826" t="str">
        <f>IFERROR(__xludf.DUMMYFUNCTION("""COMPUTED_VALUE"""),"")</f>
        <v/>
      </c>
      <c r="Y826" t="str">
        <f>IFERROR(__xludf.DUMMYFUNCTION("""COMPUTED_VALUE"""),"")</f>
        <v/>
      </c>
      <c r="Z826" t="str">
        <f>IFERROR(__xludf.DUMMYFUNCTION("""COMPUTED_VALUE"""),"")</f>
        <v/>
      </c>
      <c r="AA826" t="str">
        <f>IFERROR(__xludf.DUMMYFUNCTION("""COMPUTED_VALUE"""),"")</f>
        <v/>
      </c>
      <c r="AB826" t="str">
        <f>IFERROR(__xludf.DUMMYFUNCTION("""COMPUTED_VALUE"""),"")</f>
        <v/>
      </c>
      <c r="AC826" t="str">
        <f>IFERROR(__xludf.DUMMYFUNCTION("""COMPUTED_VALUE"""),"")</f>
        <v/>
      </c>
      <c r="AD826" t="str">
        <f>IFERROR(__xludf.DUMMYFUNCTION("""COMPUTED_VALUE"""),"")</f>
        <v/>
      </c>
      <c r="AE826" t="str">
        <f>IFERROR(__xludf.DUMMYFUNCTION("""COMPUTED_VALUE"""),"")</f>
        <v/>
      </c>
      <c r="AF826" t="str">
        <f>IFERROR(__xludf.DUMMYFUNCTION("""COMPUTED_VALUE"""),"")</f>
        <v/>
      </c>
      <c r="AG826" t="str">
        <f>IFERROR(__xludf.DUMMYFUNCTION("""COMPUTED_VALUE"""),"")</f>
        <v/>
      </c>
    </row>
    <row r="827">
      <c r="A827" t="str">
        <f>IFERROR(__xludf.DUMMYFUNCTION("""COMPUTED_VALUE"""),"")</f>
        <v/>
      </c>
      <c r="B827" t="str">
        <f>IFERROR(__xludf.DUMMYFUNCTION("""COMPUTED_VALUE"""),"")</f>
        <v/>
      </c>
      <c r="C827" t="str">
        <f>IFERROR(__xludf.DUMMYFUNCTION("""COMPUTED_VALUE"""),"")</f>
        <v/>
      </c>
      <c r="D827" t="str">
        <f>IFERROR(__xludf.DUMMYFUNCTION("""COMPUTED_VALUE"""),"")</f>
        <v/>
      </c>
      <c r="E827" t="str">
        <f>IFERROR(__xludf.DUMMYFUNCTION("""COMPUTED_VALUE"""),"")</f>
        <v/>
      </c>
      <c r="F827" t="str">
        <f>IFERROR(__xludf.DUMMYFUNCTION("""COMPUTED_VALUE"""),"")</f>
        <v/>
      </c>
      <c r="G827" t="str">
        <f>IFERROR(__xludf.DUMMYFUNCTION("""COMPUTED_VALUE"""),"")</f>
        <v/>
      </c>
      <c r="H827" t="str">
        <f>IFERROR(__xludf.DUMMYFUNCTION("""COMPUTED_VALUE"""),"")</f>
        <v/>
      </c>
      <c r="I827" t="str">
        <f>IFERROR(__xludf.DUMMYFUNCTION("""COMPUTED_VALUE"""),"")</f>
        <v/>
      </c>
      <c r="J827" t="str">
        <f>IFERROR(__xludf.DUMMYFUNCTION("""COMPUTED_VALUE"""),"")</f>
        <v/>
      </c>
      <c r="K827" t="str">
        <f>IFERROR(__xludf.DUMMYFUNCTION("""COMPUTED_VALUE"""),"")</f>
        <v/>
      </c>
      <c r="L827" s="61" t="str">
        <f>IFERROR(__xludf.DUMMYFUNCTION("""COMPUTED_VALUE"""),"")</f>
        <v/>
      </c>
      <c r="M827" s="61" t="str">
        <f>IFERROR(__xludf.DUMMYFUNCTION("""COMPUTED_VALUE"""),"")</f>
        <v/>
      </c>
      <c r="N827" t="str">
        <f>IFERROR(__xludf.DUMMYFUNCTION("""COMPUTED_VALUE"""),"")</f>
        <v/>
      </c>
      <c r="O827" t="str">
        <f>IFERROR(__xludf.DUMMYFUNCTION("""COMPUTED_VALUE"""),"")</f>
        <v/>
      </c>
      <c r="P827" t="str">
        <f>IFERROR(__xludf.DUMMYFUNCTION("""COMPUTED_VALUE"""),"")</f>
        <v/>
      </c>
      <c r="Q827" t="str">
        <f>IFERROR(__xludf.DUMMYFUNCTION("""COMPUTED_VALUE"""),"")</f>
        <v/>
      </c>
      <c r="R827" t="str">
        <f>IFERROR(__xludf.DUMMYFUNCTION("""COMPUTED_VALUE"""),"")</f>
        <v/>
      </c>
      <c r="S827" t="str">
        <f>IFERROR(__xludf.DUMMYFUNCTION("""COMPUTED_VALUE"""),"")</f>
        <v/>
      </c>
      <c r="T827" t="str">
        <f>IFERROR(__xludf.DUMMYFUNCTION("""COMPUTED_VALUE"""),"")</f>
        <v/>
      </c>
      <c r="U827" t="str">
        <f>IFERROR(__xludf.DUMMYFUNCTION("""COMPUTED_VALUE"""),"")</f>
        <v/>
      </c>
      <c r="V827" t="str">
        <f>IFERROR(__xludf.DUMMYFUNCTION("""COMPUTED_VALUE"""),"")</f>
        <v/>
      </c>
      <c r="W827" t="str">
        <f>IFERROR(__xludf.DUMMYFUNCTION("""COMPUTED_VALUE"""),"")</f>
        <v/>
      </c>
      <c r="X827" t="str">
        <f>IFERROR(__xludf.DUMMYFUNCTION("""COMPUTED_VALUE"""),"")</f>
        <v/>
      </c>
      <c r="Y827" t="str">
        <f>IFERROR(__xludf.DUMMYFUNCTION("""COMPUTED_VALUE"""),"")</f>
        <v/>
      </c>
      <c r="Z827" t="str">
        <f>IFERROR(__xludf.DUMMYFUNCTION("""COMPUTED_VALUE"""),"")</f>
        <v/>
      </c>
      <c r="AA827" t="str">
        <f>IFERROR(__xludf.DUMMYFUNCTION("""COMPUTED_VALUE"""),"")</f>
        <v/>
      </c>
      <c r="AB827" t="str">
        <f>IFERROR(__xludf.DUMMYFUNCTION("""COMPUTED_VALUE"""),"")</f>
        <v/>
      </c>
      <c r="AC827" t="str">
        <f>IFERROR(__xludf.DUMMYFUNCTION("""COMPUTED_VALUE"""),"")</f>
        <v/>
      </c>
      <c r="AD827" t="str">
        <f>IFERROR(__xludf.DUMMYFUNCTION("""COMPUTED_VALUE"""),"")</f>
        <v/>
      </c>
      <c r="AE827" t="str">
        <f>IFERROR(__xludf.DUMMYFUNCTION("""COMPUTED_VALUE"""),"")</f>
        <v/>
      </c>
      <c r="AF827" t="str">
        <f>IFERROR(__xludf.DUMMYFUNCTION("""COMPUTED_VALUE"""),"")</f>
        <v/>
      </c>
      <c r="AG827" t="str">
        <f>IFERROR(__xludf.DUMMYFUNCTION("""COMPUTED_VALUE"""),"")</f>
        <v/>
      </c>
    </row>
    <row r="828">
      <c r="A828" t="str">
        <f>IFERROR(__xludf.DUMMYFUNCTION("""COMPUTED_VALUE"""),"")</f>
        <v/>
      </c>
      <c r="B828" t="str">
        <f>IFERROR(__xludf.DUMMYFUNCTION("""COMPUTED_VALUE"""),"")</f>
        <v/>
      </c>
      <c r="C828" t="str">
        <f>IFERROR(__xludf.DUMMYFUNCTION("""COMPUTED_VALUE"""),"")</f>
        <v/>
      </c>
      <c r="D828" t="str">
        <f>IFERROR(__xludf.DUMMYFUNCTION("""COMPUTED_VALUE"""),"")</f>
        <v/>
      </c>
      <c r="E828" t="str">
        <f>IFERROR(__xludf.DUMMYFUNCTION("""COMPUTED_VALUE"""),"")</f>
        <v/>
      </c>
      <c r="F828" t="str">
        <f>IFERROR(__xludf.DUMMYFUNCTION("""COMPUTED_VALUE"""),"")</f>
        <v/>
      </c>
      <c r="G828" t="str">
        <f>IFERROR(__xludf.DUMMYFUNCTION("""COMPUTED_VALUE"""),"")</f>
        <v/>
      </c>
      <c r="H828" t="str">
        <f>IFERROR(__xludf.DUMMYFUNCTION("""COMPUTED_VALUE"""),"")</f>
        <v/>
      </c>
      <c r="I828" t="str">
        <f>IFERROR(__xludf.DUMMYFUNCTION("""COMPUTED_VALUE"""),"")</f>
        <v/>
      </c>
      <c r="J828" t="str">
        <f>IFERROR(__xludf.DUMMYFUNCTION("""COMPUTED_VALUE"""),"")</f>
        <v/>
      </c>
      <c r="K828" t="str">
        <f>IFERROR(__xludf.DUMMYFUNCTION("""COMPUTED_VALUE"""),"")</f>
        <v/>
      </c>
      <c r="L828" s="61" t="str">
        <f>IFERROR(__xludf.DUMMYFUNCTION("""COMPUTED_VALUE"""),"")</f>
        <v/>
      </c>
      <c r="M828" s="61" t="str">
        <f>IFERROR(__xludf.DUMMYFUNCTION("""COMPUTED_VALUE"""),"")</f>
        <v/>
      </c>
      <c r="N828" t="str">
        <f>IFERROR(__xludf.DUMMYFUNCTION("""COMPUTED_VALUE"""),"")</f>
        <v/>
      </c>
      <c r="O828" t="str">
        <f>IFERROR(__xludf.DUMMYFUNCTION("""COMPUTED_VALUE"""),"")</f>
        <v/>
      </c>
      <c r="P828" t="str">
        <f>IFERROR(__xludf.DUMMYFUNCTION("""COMPUTED_VALUE"""),"")</f>
        <v/>
      </c>
      <c r="Q828" t="str">
        <f>IFERROR(__xludf.DUMMYFUNCTION("""COMPUTED_VALUE"""),"")</f>
        <v/>
      </c>
      <c r="R828" t="str">
        <f>IFERROR(__xludf.DUMMYFUNCTION("""COMPUTED_VALUE"""),"")</f>
        <v/>
      </c>
      <c r="S828" t="str">
        <f>IFERROR(__xludf.DUMMYFUNCTION("""COMPUTED_VALUE"""),"")</f>
        <v/>
      </c>
      <c r="T828" t="str">
        <f>IFERROR(__xludf.DUMMYFUNCTION("""COMPUTED_VALUE"""),"")</f>
        <v/>
      </c>
      <c r="U828" t="str">
        <f>IFERROR(__xludf.DUMMYFUNCTION("""COMPUTED_VALUE"""),"")</f>
        <v/>
      </c>
      <c r="V828" t="str">
        <f>IFERROR(__xludf.DUMMYFUNCTION("""COMPUTED_VALUE"""),"")</f>
        <v/>
      </c>
      <c r="W828" t="str">
        <f>IFERROR(__xludf.DUMMYFUNCTION("""COMPUTED_VALUE"""),"")</f>
        <v/>
      </c>
      <c r="X828" t="str">
        <f>IFERROR(__xludf.DUMMYFUNCTION("""COMPUTED_VALUE"""),"")</f>
        <v/>
      </c>
      <c r="Y828" t="str">
        <f>IFERROR(__xludf.DUMMYFUNCTION("""COMPUTED_VALUE"""),"")</f>
        <v/>
      </c>
      <c r="Z828" t="str">
        <f>IFERROR(__xludf.DUMMYFUNCTION("""COMPUTED_VALUE"""),"")</f>
        <v/>
      </c>
      <c r="AA828" t="str">
        <f>IFERROR(__xludf.DUMMYFUNCTION("""COMPUTED_VALUE"""),"")</f>
        <v/>
      </c>
      <c r="AB828" t="str">
        <f>IFERROR(__xludf.DUMMYFUNCTION("""COMPUTED_VALUE"""),"")</f>
        <v/>
      </c>
      <c r="AC828" t="str">
        <f>IFERROR(__xludf.DUMMYFUNCTION("""COMPUTED_VALUE"""),"")</f>
        <v/>
      </c>
      <c r="AD828" t="str">
        <f>IFERROR(__xludf.DUMMYFUNCTION("""COMPUTED_VALUE"""),"")</f>
        <v/>
      </c>
      <c r="AE828" t="str">
        <f>IFERROR(__xludf.DUMMYFUNCTION("""COMPUTED_VALUE"""),"")</f>
        <v/>
      </c>
      <c r="AF828" t="str">
        <f>IFERROR(__xludf.DUMMYFUNCTION("""COMPUTED_VALUE"""),"")</f>
        <v/>
      </c>
      <c r="AG828" t="str">
        <f>IFERROR(__xludf.DUMMYFUNCTION("""COMPUTED_VALUE"""),"")</f>
        <v/>
      </c>
    </row>
    <row r="829">
      <c r="A829" t="str">
        <f>IFERROR(__xludf.DUMMYFUNCTION("""COMPUTED_VALUE"""),"")</f>
        <v/>
      </c>
      <c r="B829" t="str">
        <f>IFERROR(__xludf.DUMMYFUNCTION("""COMPUTED_VALUE"""),"")</f>
        <v/>
      </c>
      <c r="C829" t="str">
        <f>IFERROR(__xludf.DUMMYFUNCTION("""COMPUTED_VALUE"""),"")</f>
        <v/>
      </c>
      <c r="D829" t="str">
        <f>IFERROR(__xludf.DUMMYFUNCTION("""COMPUTED_VALUE"""),"")</f>
        <v/>
      </c>
      <c r="E829" t="str">
        <f>IFERROR(__xludf.DUMMYFUNCTION("""COMPUTED_VALUE"""),"")</f>
        <v/>
      </c>
      <c r="F829" t="str">
        <f>IFERROR(__xludf.DUMMYFUNCTION("""COMPUTED_VALUE"""),"")</f>
        <v/>
      </c>
      <c r="G829" t="str">
        <f>IFERROR(__xludf.DUMMYFUNCTION("""COMPUTED_VALUE"""),"")</f>
        <v/>
      </c>
      <c r="H829" t="str">
        <f>IFERROR(__xludf.DUMMYFUNCTION("""COMPUTED_VALUE"""),"")</f>
        <v/>
      </c>
      <c r="I829" t="str">
        <f>IFERROR(__xludf.DUMMYFUNCTION("""COMPUTED_VALUE"""),"")</f>
        <v/>
      </c>
      <c r="J829" t="str">
        <f>IFERROR(__xludf.DUMMYFUNCTION("""COMPUTED_VALUE"""),"")</f>
        <v/>
      </c>
      <c r="K829" t="str">
        <f>IFERROR(__xludf.DUMMYFUNCTION("""COMPUTED_VALUE"""),"")</f>
        <v/>
      </c>
      <c r="L829" s="61" t="str">
        <f>IFERROR(__xludf.DUMMYFUNCTION("""COMPUTED_VALUE"""),"")</f>
        <v/>
      </c>
      <c r="M829" s="61" t="str">
        <f>IFERROR(__xludf.DUMMYFUNCTION("""COMPUTED_VALUE"""),"")</f>
        <v/>
      </c>
      <c r="N829" t="str">
        <f>IFERROR(__xludf.DUMMYFUNCTION("""COMPUTED_VALUE"""),"")</f>
        <v/>
      </c>
      <c r="O829" t="str">
        <f>IFERROR(__xludf.DUMMYFUNCTION("""COMPUTED_VALUE"""),"")</f>
        <v/>
      </c>
      <c r="P829" t="str">
        <f>IFERROR(__xludf.DUMMYFUNCTION("""COMPUTED_VALUE"""),"")</f>
        <v/>
      </c>
      <c r="Q829" t="str">
        <f>IFERROR(__xludf.DUMMYFUNCTION("""COMPUTED_VALUE"""),"")</f>
        <v/>
      </c>
      <c r="R829" t="str">
        <f>IFERROR(__xludf.DUMMYFUNCTION("""COMPUTED_VALUE"""),"")</f>
        <v/>
      </c>
      <c r="S829" t="str">
        <f>IFERROR(__xludf.DUMMYFUNCTION("""COMPUTED_VALUE"""),"")</f>
        <v/>
      </c>
      <c r="T829" t="str">
        <f>IFERROR(__xludf.DUMMYFUNCTION("""COMPUTED_VALUE"""),"")</f>
        <v/>
      </c>
      <c r="U829" t="str">
        <f>IFERROR(__xludf.DUMMYFUNCTION("""COMPUTED_VALUE"""),"")</f>
        <v/>
      </c>
      <c r="V829" t="str">
        <f>IFERROR(__xludf.DUMMYFUNCTION("""COMPUTED_VALUE"""),"")</f>
        <v/>
      </c>
      <c r="W829" t="str">
        <f>IFERROR(__xludf.DUMMYFUNCTION("""COMPUTED_VALUE"""),"")</f>
        <v/>
      </c>
      <c r="X829" t="str">
        <f>IFERROR(__xludf.DUMMYFUNCTION("""COMPUTED_VALUE"""),"")</f>
        <v/>
      </c>
      <c r="Y829" t="str">
        <f>IFERROR(__xludf.DUMMYFUNCTION("""COMPUTED_VALUE"""),"")</f>
        <v/>
      </c>
      <c r="Z829" t="str">
        <f>IFERROR(__xludf.DUMMYFUNCTION("""COMPUTED_VALUE"""),"")</f>
        <v/>
      </c>
      <c r="AA829" t="str">
        <f>IFERROR(__xludf.DUMMYFUNCTION("""COMPUTED_VALUE"""),"")</f>
        <v/>
      </c>
      <c r="AB829" t="str">
        <f>IFERROR(__xludf.DUMMYFUNCTION("""COMPUTED_VALUE"""),"")</f>
        <v/>
      </c>
      <c r="AC829" t="str">
        <f>IFERROR(__xludf.DUMMYFUNCTION("""COMPUTED_VALUE"""),"")</f>
        <v/>
      </c>
      <c r="AD829" t="str">
        <f>IFERROR(__xludf.DUMMYFUNCTION("""COMPUTED_VALUE"""),"")</f>
        <v/>
      </c>
      <c r="AE829" t="str">
        <f>IFERROR(__xludf.DUMMYFUNCTION("""COMPUTED_VALUE"""),"")</f>
        <v/>
      </c>
      <c r="AF829" t="str">
        <f>IFERROR(__xludf.DUMMYFUNCTION("""COMPUTED_VALUE"""),"")</f>
        <v/>
      </c>
      <c r="AG829" t="str">
        <f>IFERROR(__xludf.DUMMYFUNCTION("""COMPUTED_VALUE"""),"")</f>
        <v/>
      </c>
    </row>
    <row r="830">
      <c r="A830" t="str">
        <f>IFERROR(__xludf.DUMMYFUNCTION("""COMPUTED_VALUE"""),"")</f>
        <v/>
      </c>
      <c r="B830" t="str">
        <f>IFERROR(__xludf.DUMMYFUNCTION("""COMPUTED_VALUE"""),"")</f>
        <v/>
      </c>
      <c r="C830" t="str">
        <f>IFERROR(__xludf.DUMMYFUNCTION("""COMPUTED_VALUE"""),"")</f>
        <v/>
      </c>
      <c r="D830" t="str">
        <f>IFERROR(__xludf.DUMMYFUNCTION("""COMPUTED_VALUE"""),"")</f>
        <v/>
      </c>
      <c r="E830" t="str">
        <f>IFERROR(__xludf.DUMMYFUNCTION("""COMPUTED_VALUE"""),"")</f>
        <v/>
      </c>
      <c r="F830" t="str">
        <f>IFERROR(__xludf.DUMMYFUNCTION("""COMPUTED_VALUE"""),"")</f>
        <v/>
      </c>
      <c r="G830" t="str">
        <f>IFERROR(__xludf.DUMMYFUNCTION("""COMPUTED_VALUE"""),"")</f>
        <v/>
      </c>
      <c r="H830" t="str">
        <f>IFERROR(__xludf.DUMMYFUNCTION("""COMPUTED_VALUE"""),"")</f>
        <v/>
      </c>
      <c r="I830" t="str">
        <f>IFERROR(__xludf.DUMMYFUNCTION("""COMPUTED_VALUE"""),"")</f>
        <v/>
      </c>
      <c r="J830" t="str">
        <f>IFERROR(__xludf.DUMMYFUNCTION("""COMPUTED_VALUE"""),"")</f>
        <v/>
      </c>
      <c r="K830" t="str">
        <f>IFERROR(__xludf.DUMMYFUNCTION("""COMPUTED_VALUE"""),"")</f>
        <v/>
      </c>
      <c r="L830" s="61" t="str">
        <f>IFERROR(__xludf.DUMMYFUNCTION("""COMPUTED_VALUE"""),"")</f>
        <v/>
      </c>
      <c r="M830" s="61" t="str">
        <f>IFERROR(__xludf.DUMMYFUNCTION("""COMPUTED_VALUE"""),"")</f>
        <v/>
      </c>
      <c r="N830" t="str">
        <f>IFERROR(__xludf.DUMMYFUNCTION("""COMPUTED_VALUE"""),"")</f>
        <v/>
      </c>
      <c r="O830" t="str">
        <f>IFERROR(__xludf.DUMMYFUNCTION("""COMPUTED_VALUE"""),"")</f>
        <v/>
      </c>
      <c r="P830" t="str">
        <f>IFERROR(__xludf.DUMMYFUNCTION("""COMPUTED_VALUE"""),"")</f>
        <v/>
      </c>
      <c r="Q830" t="str">
        <f>IFERROR(__xludf.DUMMYFUNCTION("""COMPUTED_VALUE"""),"")</f>
        <v/>
      </c>
      <c r="R830" t="str">
        <f>IFERROR(__xludf.DUMMYFUNCTION("""COMPUTED_VALUE"""),"")</f>
        <v/>
      </c>
      <c r="S830" t="str">
        <f>IFERROR(__xludf.DUMMYFUNCTION("""COMPUTED_VALUE"""),"")</f>
        <v/>
      </c>
      <c r="T830" t="str">
        <f>IFERROR(__xludf.DUMMYFUNCTION("""COMPUTED_VALUE"""),"")</f>
        <v/>
      </c>
      <c r="U830" t="str">
        <f>IFERROR(__xludf.DUMMYFUNCTION("""COMPUTED_VALUE"""),"")</f>
        <v/>
      </c>
      <c r="V830" t="str">
        <f>IFERROR(__xludf.DUMMYFUNCTION("""COMPUTED_VALUE"""),"")</f>
        <v/>
      </c>
      <c r="W830" t="str">
        <f>IFERROR(__xludf.DUMMYFUNCTION("""COMPUTED_VALUE"""),"")</f>
        <v/>
      </c>
      <c r="X830" t="str">
        <f>IFERROR(__xludf.DUMMYFUNCTION("""COMPUTED_VALUE"""),"")</f>
        <v/>
      </c>
      <c r="Y830" t="str">
        <f>IFERROR(__xludf.DUMMYFUNCTION("""COMPUTED_VALUE"""),"")</f>
        <v/>
      </c>
      <c r="Z830" t="str">
        <f>IFERROR(__xludf.DUMMYFUNCTION("""COMPUTED_VALUE"""),"")</f>
        <v/>
      </c>
      <c r="AA830" t="str">
        <f>IFERROR(__xludf.DUMMYFUNCTION("""COMPUTED_VALUE"""),"")</f>
        <v/>
      </c>
      <c r="AB830" t="str">
        <f>IFERROR(__xludf.DUMMYFUNCTION("""COMPUTED_VALUE"""),"")</f>
        <v/>
      </c>
      <c r="AC830" t="str">
        <f>IFERROR(__xludf.DUMMYFUNCTION("""COMPUTED_VALUE"""),"")</f>
        <v/>
      </c>
      <c r="AD830" t="str">
        <f>IFERROR(__xludf.DUMMYFUNCTION("""COMPUTED_VALUE"""),"")</f>
        <v/>
      </c>
      <c r="AE830" t="str">
        <f>IFERROR(__xludf.DUMMYFUNCTION("""COMPUTED_VALUE"""),"")</f>
        <v/>
      </c>
      <c r="AF830" t="str">
        <f>IFERROR(__xludf.DUMMYFUNCTION("""COMPUTED_VALUE"""),"")</f>
        <v/>
      </c>
      <c r="AG830" t="str">
        <f>IFERROR(__xludf.DUMMYFUNCTION("""COMPUTED_VALUE"""),"")</f>
        <v/>
      </c>
    </row>
    <row r="831">
      <c r="A831" t="str">
        <f>IFERROR(__xludf.DUMMYFUNCTION("""COMPUTED_VALUE"""),"")</f>
        <v/>
      </c>
      <c r="B831" t="str">
        <f>IFERROR(__xludf.DUMMYFUNCTION("""COMPUTED_VALUE"""),"")</f>
        <v/>
      </c>
      <c r="C831" t="str">
        <f>IFERROR(__xludf.DUMMYFUNCTION("""COMPUTED_VALUE"""),"")</f>
        <v/>
      </c>
      <c r="D831" t="str">
        <f>IFERROR(__xludf.DUMMYFUNCTION("""COMPUTED_VALUE"""),"")</f>
        <v/>
      </c>
      <c r="E831" t="str">
        <f>IFERROR(__xludf.DUMMYFUNCTION("""COMPUTED_VALUE"""),"")</f>
        <v/>
      </c>
      <c r="F831" t="str">
        <f>IFERROR(__xludf.DUMMYFUNCTION("""COMPUTED_VALUE"""),"")</f>
        <v/>
      </c>
      <c r="G831" t="str">
        <f>IFERROR(__xludf.DUMMYFUNCTION("""COMPUTED_VALUE"""),"")</f>
        <v/>
      </c>
      <c r="H831" t="str">
        <f>IFERROR(__xludf.DUMMYFUNCTION("""COMPUTED_VALUE"""),"")</f>
        <v/>
      </c>
      <c r="I831" t="str">
        <f>IFERROR(__xludf.DUMMYFUNCTION("""COMPUTED_VALUE"""),"")</f>
        <v/>
      </c>
      <c r="J831" t="str">
        <f>IFERROR(__xludf.DUMMYFUNCTION("""COMPUTED_VALUE"""),"")</f>
        <v/>
      </c>
      <c r="K831" t="str">
        <f>IFERROR(__xludf.DUMMYFUNCTION("""COMPUTED_VALUE"""),"")</f>
        <v/>
      </c>
      <c r="L831" s="61" t="str">
        <f>IFERROR(__xludf.DUMMYFUNCTION("""COMPUTED_VALUE"""),"")</f>
        <v/>
      </c>
      <c r="M831" s="61" t="str">
        <f>IFERROR(__xludf.DUMMYFUNCTION("""COMPUTED_VALUE"""),"")</f>
        <v/>
      </c>
      <c r="N831" t="str">
        <f>IFERROR(__xludf.DUMMYFUNCTION("""COMPUTED_VALUE"""),"")</f>
        <v/>
      </c>
      <c r="O831" t="str">
        <f>IFERROR(__xludf.DUMMYFUNCTION("""COMPUTED_VALUE"""),"")</f>
        <v/>
      </c>
      <c r="P831" t="str">
        <f>IFERROR(__xludf.DUMMYFUNCTION("""COMPUTED_VALUE"""),"")</f>
        <v/>
      </c>
      <c r="Q831" t="str">
        <f>IFERROR(__xludf.DUMMYFUNCTION("""COMPUTED_VALUE"""),"")</f>
        <v/>
      </c>
      <c r="R831" t="str">
        <f>IFERROR(__xludf.DUMMYFUNCTION("""COMPUTED_VALUE"""),"")</f>
        <v/>
      </c>
      <c r="S831" t="str">
        <f>IFERROR(__xludf.DUMMYFUNCTION("""COMPUTED_VALUE"""),"")</f>
        <v/>
      </c>
      <c r="T831" t="str">
        <f>IFERROR(__xludf.DUMMYFUNCTION("""COMPUTED_VALUE"""),"")</f>
        <v/>
      </c>
      <c r="U831" t="str">
        <f>IFERROR(__xludf.DUMMYFUNCTION("""COMPUTED_VALUE"""),"")</f>
        <v/>
      </c>
      <c r="V831" t="str">
        <f>IFERROR(__xludf.DUMMYFUNCTION("""COMPUTED_VALUE"""),"")</f>
        <v/>
      </c>
      <c r="W831" t="str">
        <f>IFERROR(__xludf.DUMMYFUNCTION("""COMPUTED_VALUE"""),"")</f>
        <v/>
      </c>
      <c r="X831" t="str">
        <f>IFERROR(__xludf.DUMMYFUNCTION("""COMPUTED_VALUE"""),"")</f>
        <v/>
      </c>
      <c r="Y831" t="str">
        <f>IFERROR(__xludf.DUMMYFUNCTION("""COMPUTED_VALUE"""),"")</f>
        <v/>
      </c>
      <c r="Z831" t="str">
        <f>IFERROR(__xludf.DUMMYFUNCTION("""COMPUTED_VALUE"""),"")</f>
        <v/>
      </c>
      <c r="AA831" t="str">
        <f>IFERROR(__xludf.DUMMYFUNCTION("""COMPUTED_VALUE"""),"")</f>
        <v/>
      </c>
      <c r="AB831" t="str">
        <f>IFERROR(__xludf.DUMMYFUNCTION("""COMPUTED_VALUE"""),"")</f>
        <v/>
      </c>
      <c r="AC831" t="str">
        <f>IFERROR(__xludf.DUMMYFUNCTION("""COMPUTED_VALUE"""),"")</f>
        <v/>
      </c>
      <c r="AD831" t="str">
        <f>IFERROR(__xludf.DUMMYFUNCTION("""COMPUTED_VALUE"""),"")</f>
        <v/>
      </c>
      <c r="AE831" t="str">
        <f>IFERROR(__xludf.DUMMYFUNCTION("""COMPUTED_VALUE"""),"")</f>
        <v/>
      </c>
      <c r="AF831" t="str">
        <f>IFERROR(__xludf.DUMMYFUNCTION("""COMPUTED_VALUE"""),"")</f>
        <v/>
      </c>
      <c r="AG831" t="str">
        <f>IFERROR(__xludf.DUMMYFUNCTION("""COMPUTED_VALUE"""),"")</f>
        <v/>
      </c>
    </row>
    <row r="832">
      <c r="A832" t="str">
        <f>IFERROR(__xludf.DUMMYFUNCTION("""COMPUTED_VALUE"""),"")</f>
        <v/>
      </c>
      <c r="B832" t="str">
        <f>IFERROR(__xludf.DUMMYFUNCTION("""COMPUTED_VALUE"""),"")</f>
        <v/>
      </c>
      <c r="C832" t="str">
        <f>IFERROR(__xludf.DUMMYFUNCTION("""COMPUTED_VALUE"""),"")</f>
        <v/>
      </c>
      <c r="D832" t="str">
        <f>IFERROR(__xludf.DUMMYFUNCTION("""COMPUTED_VALUE"""),"")</f>
        <v/>
      </c>
      <c r="E832" t="str">
        <f>IFERROR(__xludf.DUMMYFUNCTION("""COMPUTED_VALUE"""),"")</f>
        <v/>
      </c>
      <c r="F832" t="str">
        <f>IFERROR(__xludf.DUMMYFUNCTION("""COMPUTED_VALUE"""),"")</f>
        <v/>
      </c>
      <c r="G832" t="str">
        <f>IFERROR(__xludf.DUMMYFUNCTION("""COMPUTED_VALUE"""),"")</f>
        <v/>
      </c>
      <c r="H832" t="str">
        <f>IFERROR(__xludf.DUMMYFUNCTION("""COMPUTED_VALUE"""),"")</f>
        <v/>
      </c>
      <c r="I832" t="str">
        <f>IFERROR(__xludf.DUMMYFUNCTION("""COMPUTED_VALUE"""),"")</f>
        <v/>
      </c>
      <c r="J832" t="str">
        <f>IFERROR(__xludf.DUMMYFUNCTION("""COMPUTED_VALUE"""),"")</f>
        <v/>
      </c>
      <c r="K832" t="str">
        <f>IFERROR(__xludf.DUMMYFUNCTION("""COMPUTED_VALUE"""),"")</f>
        <v/>
      </c>
      <c r="L832" s="61" t="str">
        <f>IFERROR(__xludf.DUMMYFUNCTION("""COMPUTED_VALUE"""),"")</f>
        <v/>
      </c>
      <c r="M832" s="61" t="str">
        <f>IFERROR(__xludf.DUMMYFUNCTION("""COMPUTED_VALUE"""),"")</f>
        <v/>
      </c>
      <c r="N832" t="str">
        <f>IFERROR(__xludf.DUMMYFUNCTION("""COMPUTED_VALUE"""),"")</f>
        <v/>
      </c>
      <c r="O832" t="str">
        <f>IFERROR(__xludf.DUMMYFUNCTION("""COMPUTED_VALUE"""),"")</f>
        <v/>
      </c>
      <c r="P832" t="str">
        <f>IFERROR(__xludf.DUMMYFUNCTION("""COMPUTED_VALUE"""),"")</f>
        <v/>
      </c>
      <c r="Q832" t="str">
        <f>IFERROR(__xludf.DUMMYFUNCTION("""COMPUTED_VALUE"""),"")</f>
        <v/>
      </c>
      <c r="R832" t="str">
        <f>IFERROR(__xludf.DUMMYFUNCTION("""COMPUTED_VALUE"""),"")</f>
        <v/>
      </c>
      <c r="S832" t="str">
        <f>IFERROR(__xludf.DUMMYFUNCTION("""COMPUTED_VALUE"""),"")</f>
        <v/>
      </c>
      <c r="T832" t="str">
        <f>IFERROR(__xludf.DUMMYFUNCTION("""COMPUTED_VALUE"""),"")</f>
        <v/>
      </c>
      <c r="U832" t="str">
        <f>IFERROR(__xludf.DUMMYFUNCTION("""COMPUTED_VALUE"""),"")</f>
        <v/>
      </c>
      <c r="V832" t="str">
        <f>IFERROR(__xludf.DUMMYFUNCTION("""COMPUTED_VALUE"""),"")</f>
        <v/>
      </c>
      <c r="W832" t="str">
        <f>IFERROR(__xludf.DUMMYFUNCTION("""COMPUTED_VALUE"""),"")</f>
        <v/>
      </c>
      <c r="X832" t="str">
        <f>IFERROR(__xludf.DUMMYFUNCTION("""COMPUTED_VALUE"""),"")</f>
        <v/>
      </c>
      <c r="Y832" t="str">
        <f>IFERROR(__xludf.DUMMYFUNCTION("""COMPUTED_VALUE"""),"")</f>
        <v/>
      </c>
      <c r="Z832" t="str">
        <f>IFERROR(__xludf.DUMMYFUNCTION("""COMPUTED_VALUE"""),"")</f>
        <v/>
      </c>
      <c r="AA832" t="str">
        <f>IFERROR(__xludf.DUMMYFUNCTION("""COMPUTED_VALUE"""),"")</f>
        <v/>
      </c>
      <c r="AB832" t="str">
        <f>IFERROR(__xludf.DUMMYFUNCTION("""COMPUTED_VALUE"""),"")</f>
        <v/>
      </c>
      <c r="AC832" t="str">
        <f>IFERROR(__xludf.DUMMYFUNCTION("""COMPUTED_VALUE"""),"")</f>
        <v/>
      </c>
      <c r="AD832" t="str">
        <f>IFERROR(__xludf.DUMMYFUNCTION("""COMPUTED_VALUE"""),"")</f>
        <v/>
      </c>
      <c r="AE832" t="str">
        <f>IFERROR(__xludf.DUMMYFUNCTION("""COMPUTED_VALUE"""),"")</f>
        <v/>
      </c>
      <c r="AF832" t="str">
        <f>IFERROR(__xludf.DUMMYFUNCTION("""COMPUTED_VALUE"""),"")</f>
        <v/>
      </c>
      <c r="AG832" t="str">
        <f>IFERROR(__xludf.DUMMYFUNCTION("""COMPUTED_VALUE"""),"")</f>
        <v/>
      </c>
    </row>
    <row r="833">
      <c r="A833" t="str">
        <f>IFERROR(__xludf.DUMMYFUNCTION("""COMPUTED_VALUE"""),"")</f>
        <v/>
      </c>
      <c r="B833" t="str">
        <f>IFERROR(__xludf.DUMMYFUNCTION("""COMPUTED_VALUE"""),"")</f>
        <v/>
      </c>
      <c r="C833" t="str">
        <f>IFERROR(__xludf.DUMMYFUNCTION("""COMPUTED_VALUE"""),"")</f>
        <v/>
      </c>
      <c r="D833" t="str">
        <f>IFERROR(__xludf.DUMMYFUNCTION("""COMPUTED_VALUE"""),"")</f>
        <v/>
      </c>
      <c r="E833" t="str">
        <f>IFERROR(__xludf.DUMMYFUNCTION("""COMPUTED_VALUE"""),"")</f>
        <v/>
      </c>
      <c r="F833" t="str">
        <f>IFERROR(__xludf.DUMMYFUNCTION("""COMPUTED_VALUE"""),"")</f>
        <v/>
      </c>
      <c r="G833" t="str">
        <f>IFERROR(__xludf.DUMMYFUNCTION("""COMPUTED_VALUE"""),"")</f>
        <v/>
      </c>
      <c r="H833" t="str">
        <f>IFERROR(__xludf.DUMMYFUNCTION("""COMPUTED_VALUE"""),"")</f>
        <v/>
      </c>
      <c r="I833" t="str">
        <f>IFERROR(__xludf.DUMMYFUNCTION("""COMPUTED_VALUE"""),"")</f>
        <v/>
      </c>
      <c r="J833" t="str">
        <f>IFERROR(__xludf.DUMMYFUNCTION("""COMPUTED_VALUE"""),"")</f>
        <v/>
      </c>
      <c r="K833" t="str">
        <f>IFERROR(__xludf.DUMMYFUNCTION("""COMPUTED_VALUE"""),"")</f>
        <v/>
      </c>
      <c r="L833" s="61" t="str">
        <f>IFERROR(__xludf.DUMMYFUNCTION("""COMPUTED_VALUE"""),"")</f>
        <v/>
      </c>
      <c r="M833" s="61" t="str">
        <f>IFERROR(__xludf.DUMMYFUNCTION("""COMPUTED_VALUE"""),"")</f>
        <v/>
      </c>
      <c r="N833" t="str">
        <f>IFERROR(__xludf.DUMMYFUNCTION("""COMPUTED_VALUE"""),"")</f>
        <v/>
      </c>
      <c r="O833" t="str">
        <f>IFERROR(__xludf.DUMMYFUNCTION("""COMPUTED_VALUE"""),"")</f>
        <v/>
      </c>
      <c r="P833" t="str">
        <f>IFERROR(__xludf.DUMMYFUNCTION("""COMPUTED_VALUE"""),"")</f>
        <v/>
      </c>
      <c r="Q833" t="str">
        <f>IFERROR(__xludf.DUMMYFUNCTION("""COMPUTED_VALUE"""),"")</f>
        <v/>
      </c>
      <c r="R833" t="str">
        <f>IFERROR(__xludf.DUMMYFUNCTION("""COMPUTED_VALUE"""),"")</f>
        <v/>
      </c>
      <c r="S833" t="str">
        <f>IFERROR(__xludf.DUMMYFUNCTION("""COMPUTED_VALUE"""),"")</f>
        <v/>
      </c>
      <c r="T833" t="str">
        <f>IFERROR(__xludf.DUMMYFUNCTION("""COMPUTED_VALUE"""),"")</f>
        <v/>
      </c>
      <c r="U833" t="str">
        <f>IFERROR(__xludf.DUMMYFUNCTION("""COMPUTED_VALUE"""),"")</f>
        <v/>
      </c>
      <c r="V833" t="str">
        <f>IFERROR(__xludf.DUMMYFUNCTION("""COMPUTED_VALUE"""),"")</f>
        <v/>
      </c>
      <c r="W833" t="str">
        <f>IFERROR(__xludf.DUMMYFUNCTION("""COMPUTED_VALUE"""),"")</f>
        <v/>
      </c>
      <c r="X833" t="str">
        <f>IFERROR(__xludf.DUMMYFUNCTION("""COMPUTED_VALUE"""),"")</f>
        <v/>
      </c>
      <c r="Y833" t="str">
        <f>IFERROR(__xludf.DUMMYFUNCTION("""COMPUTED_VALUE"""),"")</f>
        <v/>
      </c>
      <c r="Z833" t="str">
        <f>IFERROR(__xludf.DUMMYFUNCTION("""COMPUTED_VALUE"""),"")</f>
        <v/>
      </c>
      <c r="AA833" t="str">
        <f>IFERROR(__xludf.DUMMYFUNCTION("""COMPUTED_VALUE"""),"")</f>
        <v/>
      </c>
      <c r="AB833" t="str">
        <f>IFERROR(__xludf.DUMMYFUNCTION("""COMPUTED_VALUE"""),"")</f>
        <v/>
      </c>
      <c r="AC833" t="str">
        <f>IFERROR(__xludf.DUMMYFUNCTION("""COMPUTED_VALUE"""),"")</f>
        <v/>
      </c>
      <c r="AD833" t="str">
        <f>IFERROR(__xludf.DUMMYFUNCTION("""COMPUTED_VALUE"""),"")</f>
        <v/>
      </c>
      <c r="AE833" t="str">
        <f>IFERROR(__xludf.DUMMYFUNCTION("""COMPUTED_VALUE"""),"")</f>
        <v/>
      </c>
      <c r="AF833" t="str">
        <f>IFERROR(__xludf.DUMMYFUNCTION("""COMPUTED_VALUE"""),"")</f>
        <v/>
      </c>
      <c r="AG833" t="str">
        <f>IFERROR(__xludf.DUMMYFUNCTION("""COMPUTED_VALUE"""),"")</f>
        <v/>
      </c>
    </row>
    <row r="834">
      <c r="A834" t="str">
        <f>IFERROR(__xludf.DUMMYFUNCTION("""COMPUTED_VALUE"""),"")</f>
        <v/>
      </c>
      <c r="B834" t="str">
        <f>IFERROR(__xludf.DUMMYFUNCTION("""COMPUTED_VALUE"""),"")</f>
        <v/>
      </c>
      <c r="C834" t="str">
        <f>IFERROR(__xludf.DUMMYFUNCTION("""COMPUTED_VALUE"""),"")</f>
        <v/>
      </c>
      <c r="D834" t="str">
        <f>IFERROR(__xludf.DUMMYFUNCTION("""COMPUTED_VALUE"""),"")</f>
        <v/>
      </c>
      <c r="E834" t="str">
        <f>IFERROR(__xludf.DUMMYFUNCTION("""COMPUTED_VALUE"""),"")</f>
        <v/>
      </c>
      <c r="F834" t="str">
        <f>IFERROR(__xludf.DUMMYFUNCTION("""COMPUTED_VALUE"""),"")</f>
        <v/>
      </c>
      <c r="G834" t="str">
        <f>IFERROR(__xludf.DUMMYFUNCTION("""COMPUTED_VALUE"""),"")</f>
        <v/>
      </c>
      <c r="H834" t="str">
        <f>IFERROR(__xludf.DUMMYFUNCTION("""COMPUTED_VALUE"""),"")</f>
        <v/>
      </c>
      <c r="I834" t="str">
        <f>IFERROR(__xludf.DUMMYFUNCTION("""COMPUTED_VALUE"""),"")</f>
        <v/>
      </c>
      <c r="J834" t="str">
        <f>IFERROR(__xludf.DUMMYFUNCTION("""COMPUTED_VALUE"""),"")</f>
        <v/>
      </c>
      <c r="K834" t="str">
        <f>IFERROR(__xludf.DUMMYFUNCTION("""COMPUTED_VALUE"""),"")</f>
        <v/>
      </c>
      <c r="L834" s="61" t="str">
        <f>IFERROR(__xludf.DUMMYFUNCTION("""COMPUTED_VALUE"""),"")</f>
        <v/>
      </c>
      <c r="M834" s="61" t="str">
        <f>IFERROR(__xludf.DUMMYFUNCTION("""COMPUTED_VALUE"""),"")</f>
        <v/>
      </c>
      <c r="N834" t="str">
        <f>IFERROR(__xludf.DUMMYFUNCTION("""COMPUTED_VALUE"""),"")</f>
        <v/>
      </c>
      <c r="O834" t="str">
        <f>IFERROR(__xludf.DUMMYFUNCTION("""COMPUTED_VALUE"""),"")</f>
        <v/>
      </c>
      <c r="P834" t="str">
        <f>IFERROR(__xludf.DUMMYFUNCTION("""COMPUTED_VALUE"""),"")</f>
        <v/>
      </c>
      <c r="Q834" t="str">
        <f>IFERROR(__xludf.DUMMYFUNCTION("""COMPUTED_VALUE"""),"")</f>
        <v/>
      </c>
      <c r="R834" t="str">
        <f>IFERROR(__xludf.DUMMYFUNCTION("""COMPUTED_VALUE"""),"")</f>
        <v/>
      </c>
      <c r="S834" t="str">
        <f>IFERROR(__xludf.DUMMYFUNCTION("""COMPUTED_VALUE"""),"")</f>
        <v/>
      </c>
      <c r="T834" t="str">
        <f>IFERROR(__xludf.DUMMYFUNCTION("""COMPUTED_VALUE"""),"")</f>
        <v/>
      </c>
      <c r="U834" t="str">
        <f>IFERROR(__xludf.DUMMYFUNCTION("""COMPUTED_VALUE"""),"")</f>
        <v/>
      </c>
      <c r="V834" t="str">
        <f>IFERROR(__xludf.DUMMYFUNCTION("""COMPUTED_VALUE"""),"")</f>
        <v/>
      </c>
      <c r="W834" t="str">
        <f>IFERROR(__xludf.DUMMYFUNCTION("""COMPUTED_VALUE"""),"")</f>
        <v/>
      </c>
      <c r="X834" t="str">
        <f>IFERROR(__xludf.DUMMYFUNCTION("""COMPUTED_VALUE"""),"")</f>
        <v/>
      </c>
      <c r="Y834" t="str">
        <f>IFERROR(__xludf.DUMMYFUNCTION("""COMPUTED_VALUE"""),"")</f>
        <v/>
      </c>
      <c r="Z834" t="str">
        <f>IFERROR(__xludf.DUMMYFUNCTION("""COMPUTED_VALUE"""),"")</f>
        <v/>
      </c>
      <c r="AA834" t="str">
        <f>IFERROR(__xludf.DUMMYFUNCTION("""COMPUTED_VALUE"""),"")</f>
        <v/>
      </c>
      <c r="AB834" t="str">
        <f>IFERROR(__xludf.DUMMYFUNCTION("""COMPUTED_VALUE"""),"")</f>
        <v/>
      </c>
      <c r="AC834" t="str">
        <f>IFERROR(__xludf.DUMMYFUNCTION("""COMPUTED_VALUE"""),"")</f>
        <v/>
      </c>
      <c r="AD834" t="str">
        <f>IFERROR(__xludf.DUMMYFUNCTION("""COMPUTED_VALUE"""),"")</f>
        <v/>
      </c>
      <c r="AE834" t="str">
        <f>IFERROR(__xludf.DUMMYFUNCTION("""COMPUTED_VALUE"""),"")</f>
        <v/>
      </c>
      <c r="AF834" t="str">
        <f>IFERROR(__xludf.DUMMYFUNCTION("""COMPUTED_VALUE"""),"")</f>
        <v/>
      </c>
      <c r="AG834" t="str">
        <f>IFERROR(__xludf.DUMMYFUNCTION("""COMPUTED_VALUE"""),"")</f>
        <v/>
      </c>
    </row>
    <row r="835">
      <c r="A835" t="str">
        <f>IFERROR(__xludf.DUMMYFUNCTION("""COMPUTED_VALUE"""),"")</f>
        <v/>
      </c>
      <c r="B835" t="str">
        <f>IFERROR(__xludf.DUMMYFUNCTION("""COMPUTED_VALUE"""),"")</f>
        <v/>
      </c>
      <c r="C835" t="str">
        <f>IFERROR(__xludf.DUMMYFUNCTION("""COMPUTED_VALUE"""),"")</f>
        <v/>
      </c>
      <c r="D835" t="str">
        <f>IFERROR(__xludf.DUMMYFUNCTION("""COMPUTED_VALUE"""),"")</f>
        <v/>
      </c>
      <c r="E835" t="str">
        <f>IFERROR(__xludf.DUMMYFUNCTION("""COMPUTED_VALUE"""),"")</f>
        <v/>
      </c>
      <c r="F835" t="str">
        <f>IFERROR(__xludf.DUMMYFUNCTION("""COMPUTED_VALUE"""),"")</f>
        <v/>
      </c>
      <c r="G835" t="str">
        <f>IFERROR(__xludf.DUMMYFUNCTION("""COMPUTED_VALUE"""),"")</f>
        <v/>
      </c>
      <c r="H835" t="str">
        <f>IFERROR(__xludf.DUMMYFUNCTION("""COMPUTED_VALUE"""),"")</f>
        <v/>
      </c>
      <c r="I835" t="str">
        <f>IFERROR(__xludf.DUMMYFUNCTION("""COMPUTED_VALUE"""),"")</f>
        <v/>
      </c>
      <c r="J835" t="str">
        <f>IFERROR(__xludf.DUMMYFUNCTION("""COMPUTED_VALUE"""),"")</f>
        <v/>
      </c>
      <c r="K835" t="str">
        <f>IFERROR(__xludf.DUMMYFUNCTION("""COMPUTED_VALUE"""),"")</f>
        <v/>
      </c>
      <c r="L835" s="61" t="str">
        <f>IFERROR(__xludf.DUMMYFUNCTION("""COMPUTED_VALUE"""),"")</f>
        <v/>
      </c>
      <c r="M835" s="61" t="str">
        <f>IFERROR(__xludf.DUMMYFUNCTION("""COMPUTED_VALUE"""),"")</f>
        <v/>
      </c>
      <c r="N835" t="str">
        <f>IFERROR(__xludf.DUMMYFUNCTION("""COMPUTED_VALUE"""),"")</f>
        <v/>
      </c>
      <c r="O835" t="str">
        <f>IFERROR(__xludf.DUMMYFUNCTION("""COMPUTED_VALUE"""),"")</f>
        <v/>
      </c>
      <c r="P835" t="str">
        <f>IFERROR(__xludf.DUMMYFUNCTION("""COMPUTED_VALUE"""),"")</f>
        <v/>
      </c>
      <c r="Q835" t="str">
        <f>IFERROR(__xludf.DUMMYFUNCTION("""COMPUTED_VALUE"""),"")</f>
        <v/>
      </c>
      <c r="R835" t="str">
        <f>IFERROR(__xludf.DUMMYFUNCTION("""COMPUTED_VALUE"""),"")</f>
        <v/>
      </c>
      <c r="S835" t="str">
        <f>IFERROR(__xludf.DUMMYFUNCTION("""COMPUTED_VALUE"""),"")</f>
        <v/>
      </c>
      <c r="T835" t="str">
        <f>IFERROR(__xludf.DUMMYFUNCTION("""COMPUTED_VALUE"""),"")</f>
        <v/>
      </c>
      <c r="U835" t="str">
        <f>IFERROR(__xludf.DUMMYFUNCTION("""COMPUTED_VALUE"""),"")</f>
        <v/>
      </c>
      <c r="V835" t="str">
        <f>IFERROR(__xludf.DUMMYFUNCTION("""COMPUTED_VALUE"""),"")</f>
        <v/>
      </c>
      <c r="W835" t="str">
        <f>IFERROR(__xludf.DUMMYFUNCTION("""COMPUTED_VALUE"""),"")</f>
        <v/>
      </c>
      <c r="X835" t="str">
        <f>IFERROR(__xludf.DUMMYFUNCTION("""COMPUTED_VALUE"""),"")</f>
        <v/>
      </c>
      <c r="Y835" t="str">
        <f>IFERROR(__xludf.DUMMYFUNCTION("""COMPUTED_VALUE"""),"")</f>
        <v/>
      </c>
      <c r="Z835" t="str">
        <f>IFERROR(__xludf.DUMMYFUNCTION("""COMPUTED_VALUE"""),"")</f>
        <v/>
      </c>
      <c r="AA835" t="str">
        <f>IFERROR(__xludf.DUMMYFUNCTION("""COMPUTED_VALUE"""),"")</f>
        <v/>
      </c>
      <c r="AB835" t="str">
        <f>IFERROR(__xludf.DUMMYFUNCTION("""COMPUTED_VALUE"""),"")</f>
        <v/>
      </c>
      <c r="AC835" t="str">
        <f>IFERROR(__xludf.DUMMYFUNCTION("""COMPUTED_VALUE"""),"")</f>
        <v/>
      </c>
      <c r="AD835" t="str">
        <f>IFERROR(__xludf.DUMMYFUNCTION("""COMPUTED_VALUE"""),"")</f>
        <v/>
      </c>
      <c r="AE835" t="str">
        <f>IFERROR(__xludf.DUMMYFUNCTION("""COMPUTED_VALUE"""),"")</f>
        <v/>
      </c>
      <c r="AF835" t="str">
        <f>IFERROR(__xludf.DUMMYFUNCTION("""COMPUTED_VALUE"""),"")</f>
        <v/>
      </c>
      <c r="AG835" t="str">
        <f>IFERROR(__xludf.DUMMYFUNCTION("""COMPUTED_VALUE"""),"")</f>
        <v/>
      </c>
    </row>
    <row r="836">
      <c r="A836" t="str">
        <f>IFERROR(__xludf.DUMMYFUNCTION("""COMPUTED_VALUE"""),"")</f>
        <v/>
      </c>
      <c r="B836" t="str">
        <f>IFERROR(__xludf.DUMMYFUNCTION("""COMPUTED_VALUE"""),"")</f>
        <v/>
      </c>
      <c r="C836" t="str">
        <f>IFERROR(__xludf.DUMMYFUNCTION("""COMPUTED_VALUE"""),"")</f>
        <v/>
      </c>
      <c r="D836" t="str">
        <f>IFERROR(__xludf.DUMMYFUNCTION("""COMPUTED_VALUE"""),"")</f>
        <v/>
      </c>
      <c r="E836" t="str">
        <f>IFERROR(__xludf.DUMMYFUNCTION("""COMPUTED_VALUE"""),"")</f>
        <v/>
      </c>
      <c r="F836" t="str">
        <f>IFERROR(__xludf.DUMMYFUNCTION("""COMPUTED_VALUE"""),"")</f>
        <v/>
      </c>
      <c r="G836" t="str">
        <f>IFERROR(__xludf.DUMMYFUNCTION("""COMPUTED_VALUE"""),"")</f>
        <v/>
      </c>
      <c r="H836" t="str">
        <f>IFERROR(__xludf.DUMMYFUNCTION("""COMPUTED_VALUE"""),"")</f>
        <v/>
      </c>
      <c r="I836" t="str">
        <f>IFERROR(__xludf.DUMMYFUNCTION("""COMPUTED_VALUE"""),"")</f>
        <v/>
      </c>
      <c r="J836" t="str">
        <f>IFERROR(__xludf.DUMMYFUNCTION("""COMPUTED_VALUE"""),"")</f>
        <v/>
      </c>
      <c r="K836" t="str">
        <f>IFERROR(__xludf.DUMMYFUNCTION("""COMPUTED_VALUE"""),"")</f>
        <v/>
      </c>
      <c r="L836" s="61" t="str">
        <f>IFERROR(__xludf.DUMMYFUNCTION("""COMPUTED_VALUE"""),"")</f>
        <v/>
      </c>
      <c r="M836" s="61" t="str">
        <f>IFERROR(__xludf.DUMMYFUNCTION("""COMPUTED_VALUE"""),"")</f>
        <v/>
      </c>
      <c r="N836" t="str">
        <f>IFERROR(__xludf.DUMMYFUNCTION("""COMPUTED_VALUE"""),"")</f>
        <v/>
      </c>
      <c r="O836" t="str">
        <f>IFERROR(__xludf.DUMMYFUNCTION("""COMPUTED_VALUE"""),"")</f>
        <v/>
      </c>
      <c r="P836" t="str">
        <f>IFERROR(__xludf.DUMMYFUNCTION("""COMPUTED_VALUE"""),"")</f>
        <v/>
      </c>
      <c r="Q836" t="str">
        <f>IFERROR(__xludf.DUMMYFUNCTION("""COMPUTED_VALUE"""),"")</f>
        <v/>
      </c>
      <c r="R836" t="str">
        <f>IFERROR(__xludf.DUMMYFUNCTION("""COMPUTED_VALUE"""),"")</f>
        <v/>
      </c>
      <c r="S836" t="str">
        <f>IFERROR(__xludf.DUMMYFUNCTION("""COMPUTED_VALUE"""),"")</f>
        <v/>
      </c>
      <c r="T836" t="str">
        <f>IFERROR(__xludf.DUMMYFUNCTION("""COMPUTED_VALUE"""),"")</f>
        <v/>
      </c>
      <c r="U836" t="str">
        <f>IFERROR(__xludf.DUMMYFUNCTION("""COMPUTED_VALUE"""),"")</f>
        <v/>
      </c>
      <c r="V836" t="str">
        <f>IFERROR(__xludf.DUMMYFUNCTION("""COMPUTED_VALUE"""),"")</f>
        <v/>
      </c>
      <c r="W836" t="str">
        <f>IFERROR(__xludf.DUMMYFUNCTION("""COMPUTED_VALUE"""),"")</f>
        <v/>
      </c>
      <c r="X836" t="str">
        <f>IFERROR(__xludf.DUMMYFUNCTION("""COMPUTED_VALUE"""),"")</f>
        <v/>
      </c>
      <c r="Y836" t="str">
        <f>IFERROR(__xludf.DUMMYFUNCTION("""COMPUTED_VALUE"""),"")</f>
        <v/>
      </c>
      <c r="Z836" t="str">
        <f>IFERROR(__xludf.DUMMYFUNCTION("""COMPUTED_VALUE"""),"")</f>
        <v/>
      </c>
      <c r="AA836" t="str">
        <f>IFERROR(__xludf.DUMMYFUNCTION("""COMPUTED_VALUE"""),"")</f>
        <v/>
      </c>
      <c r="AB836" t="str">
        <f>IFERROR(__xludf.DUMMYFUNCTION("""COMPUTED_VALUE"""),"")</f>
        <v/>
      </c>
      <c r="AC836" t="str">
        <f>IFERROR(__xludf.DUMMYFUNCTION("""COMPUTED_VALUE"""),"")</f>
        <v/>
      </c>
      <c r="AD836" t="str">
        <f>IFERROR(__xludf.DUMMYFUNCTION("""COMPUTED_VALUE"""),"")</f>
        <v/>
      </c>
      <c r="AE836" t="str">
        <f>IFERROR(__xludf.DUMMYFUNCTION("""COMPUTED_VALUE"""),"")</f>
        <v/>
      </c>
      <c r="AF836" t="str">
        <f>IFERROR(__xludf.DUMMYFUNCTION("""COMPUTED_VALUE"""),"")</f>
        <v/>
      </c>
      <c r="AG836" t="str">
        <f>IFERROR(__xludf.DUMMYFUNCTION("""COMPUTED_VALUE"""),"")</f>
        <v/>
      </c>
    </row>
    <row r="837">
      <c r="A837" t="str">
        <f>IFERROR(__xludf.DUMMYFUNCTION("""COMPUTED_VALUE"""),"")</f>
        <v/>
      </c>
      <c r="B837" t="str">
        <f>IFERROR(__xludf.DUMMYFUNCTION("""COMPUTED_VALUE"""),"")</f>
        <v/>
      </c>
      <c r="C837" t="str">
        <f>IFERROR(__xludf.DUMMYFUNCTION("""COMPUTED_VALUE"""),"")</f>
        <v/>
      </c>
      <c r="D837" t="str">
        <f>IFERROR(__xludf.DUMMYFUNCTION("""COMPUTED_VALUE"""),"")</f>
        <v/>
      </c>
      <c r="E837" t="str">
        <f>IFERROR(__xludf.DUMMYFUNCTION("""COMPUTED_VALUE"""),"")</f>
        <v/>
      </c>
      <c r="F837" t="str">
        <f>IFERROR(__xludf.DUMMYFUNCTION("""COMPUTED_VALUE"""),"")</f>
        <v/>
      </c>
      <c r="G837" t="str">
        <f>IFERROR(__xludf.DUMMYFUNCTION("""COMPUTED_VALUE"""),"")</f>
        <v/>
      </c>
      <c r="H837" t="str">
        <f>IFERROR(__xludf.DUMMYFUNCTION("""COMPUTED_VALUE"""),"")</f>
        <v/>
      </c>
      <c r="I837" t="str">
        <f>IFERROR(__xludf.DUMMYFUNCTION("""COMPUTED_VALUE"""),"")</f>
        <v/>
      </c>
      <c r="J837" t="str">
        <f>IFERROR(__xludf.DUMMYFUNCTION("""COMPUTED_VALUE"""),"")</f>
        <v/>
      </c>
      <c r="K837" t="str">
        <f>IFERROR(__xludf.DUMMYFUNCTION("""COMPUTED_VALUE"""),"")</f>
        <v/>
      </c>
      <c r="L837" s="61" t="str">
        <f>IFERROR(__xludf.DUMMYFUNCTION("""COMPUTED_VALUE"""),"")</f>
        <v/>
      </c>
      <c r="M837" s="61" t="str">
        <f>IFERROR(__xludf.DUMMYFUNCTION("""COMPUTED_VALUE"""),"")</f>
        <v/>
      </c>
      <c r="N837" t="str">
        <f>IFERROR(__xludf.DUMMYFUNCTION("""COMPUTED_VALUE"""),"")</f>
        <v/>
      </c>
      <c r="O837" t="str">
        <f>IFERROR(__xludf.DUMMYFUNCTION("""COMPUTED_VALUE"""),"")</f>
        <v/>
      </c>
      <c r="P837" t="str">
        <f>IFERROR(__xludf.DUMMYFUNCTION("""COMPUTED_VALUE"""),"")</f>
        <v/>
      </c>
      <c r="Q837" t="str">
        <f>IFERROR(__xludf.DUMMYFUNCTION("""COMPUTED_VALUE"""),"")</f>
        <v/>
      </c>
      <c r="R837" t="str">
        <f>IFERROR(__xludf.DUMMYFUNCTION("""COMPUTED_VALUE"""),"")</f>
        <v/>
      </c>
      <c r="S837" t="str">
        <f>IFERROR(__xludf.DUMMYFUNCTION("""COMPUTED_VALUE"""),"")</f>
        <v/>
      </c>
      <c r="T837" t="str">
        <f>IFERROR(__xludf.DUMMYFUNCTION("""COMPUTED_VALUE"""),"")</f>
        <v/>
      </c>
      <c r="U837" t="str">
        <f>IFERROR(__xludf.DUMMYFUNCTION("""COMPUTED_VALUE"""),"")</f>
        <v/>
      </c>
      <c r="V837" t="str">
        <f>IFERROR(__xludf.DUMMYFUNCTION("""COMPUTED_VALUE"""),"")</f>
        <v/>
      </c>
      <c r="W837" t="str">
        <f>IFERROR(__xludf.DUMMYFUNCTION("""COMPUTED_VALUE"""),"")</f>
        <v/>
      </c>
      <c r="X837" t="str">
        <f>IFERROR(__xludf.DUMMYFUNCTION("""COMPUTED_VALUE"""),"")</f>
        <v/>
      </c>
      <c r="Y837" t="str">
        <f>IFERROR(__xludf.DUMMYFUNCTION("""COMPUTED_VALUE"""),"")</f>
        <v/>
      </c>
      <c r="Z837" t="str">
        <f>IFERROR(__xludf.DUMMYFUNCTION("""COMPUTED_VALUE"""),"")</f>
        <v/>
      </c>
      <c r="AA837" t="str">
        <f>IFERROR(__xludf.DUMMYFUNCTION("""COMPUTED_VALUE"""),"")</f>
        <v/>
      </c>
      <c r="AB837" t="str">
        <f>IFERROR(__xludf.DUMMYFUNCTION("""COMPUTED_VALUE"""),"")</f>
        <v/>
      </c>
      <c r="AC837" t="str">
        <f>IFERROR(__xludf.DUMMYFUNCTION("""COMPUTED_VALUE"""),"")</f>
        <v/>
      </c>
      <c r="AD837" t="str">
        <f>IFERROR(__xludf.DUMMYFUNCTION("""COMPUTED_VALUE"""),"")</f>
        <v/>
      </c>
      <c r="AE837" t="str">
        <f>IFERROR(__xludf.DUMMYFUNCTION("""COMPUTED_VALUE"""),"")</f>
        <v/>
      </c>
      <c r="AF837" t="str">
        <f>IFERROR(__xludf.DUMMYFUNCTION("""COMPUTED_VALUE"""),"")</f>
        <v/>
      </c>
      <c r="AG837" t="str">
        <f>IFERROR(__xludf.DUMMYFUNCTION("""COMPUTED_VALUE"""),"")</f>
        <v/>
      </c>
    </row>
    <row r="838">
      <c r="A838" t="str">
        <f>IFERROR(__xludf.DUMMYFUNCTION("""COMPUTED_VALUE"""),"")</f>
        <v/>
      </c>
      <c r="B838" t="str">
        <f>IFERROR(__xludf.DUMMYFUNCTION("""COMPUTED_VALUE"""),"")</f>
        <v/>
      </c>
      <c r="C838" t="str">
        <f>IFERROR(__xludf.DUMMYFUNCTION("""COMPUTED_VALUE"""),"")</f>
        <v/>
      </c>
      <c r="D838" t="str">
        <f>IFERROR(__xludf.DUMMYFUNCTION("""COMPUTED_VALUE"""),"")</f>
        <v/>
      </c>
      <c r="E838" t="str">
        <f>IFERROR(__xludf.DUMMYFUNCTION("""COMPUTED_VALUE"""),"")</f>
        <v/>
      </c>
      <c r="F838" t="str">
        <f>IFERROR(__xludf.DUMMYFUNCTION("""COMPUTED_VALUE"""),"")</f>
        <v/>
      </c>
      <c r="G838" t="str">
        <f>IFERROR(__xludf.DUMMYFUNCTION("""COMPUTED_VALUE"""),"")</f>
        <v/>
      </c>
      <c r="H838" t="str">
        <f>IFERROR(__xludf.DUMMYFUNCTION("""COMPUTED_VALUE"""),"")</f>
        <v/>
      </c>
      <c r="I838" t="str">
        <f>IFERROR(__xludf.DUMMYFUNCTION("""COMPUTED_VALUE"""),"")</f>
        <v/>
      </c>
      <c r="J838" t="str">
        <f>IFERROR(__xludf.DUMMYFUNCTION("""COMPUTED_VALUE"""),"")</f>
        <v/>
      </c>
      <c r="K838" t="str">
        <f>IFERROR(__xludf.DUMMYFUNCTION("""COMPUTED_VALUE"""),"")</f>
        <v/>
      </c>
      <c r="L838" s="61" t="str">
        <f>IFERROR(__xludf.DUMMYFUNCTION("""COMPUTED_VALUE"""),"")</f>
        <v/>
      </c>
      <c r="M838" s="61" t="str">
        <f>IFERROR(__xludf.DUMMYFUNCTION("""COMPUTED_VALUE"""),"")</f>
        <v/>
      </c>
      <c r="N838" t="str">
        <f>IFERROR(__xludf.DUMMYFUNCTION("""COMPUTED_VALUE"""),"")</f>
        <v/>
      </c>
      <c r="O838" t="str">
        <f>IFERROR(__xludf.DUMMYFUNCTION("""COMPUTED_VALUE"""),"")</f>
        <v/>
      </c>
      <c r="P838" t="str">
        <f>IFERROR(__xludf.DUMMYFUNCTION("""COMPUTED_VALUE"""),"")</f>
        <v/>
      </c>
      <c r="Q838" t="str">
        <f>IFERROR(__xludf.DUMMYFUNCTION("""COMPUTED_VALUE"""),"")</f>
        <v/>
      </c>
      <c r="R838" t="str">
        <f>IFERROR(__xludf.DUMMYFUNCTION("""COMPUTED_VALUE"""),"")</f>
        <v/>
      </c>
      <c r="S838" t="str">
        <f>IFERROR(__xludf.DUMMYFUNCTION("""COMPUTED_VALUE"""),"")</f>
        <v/>
      </c>
      <c r="T838" t="str">
        <f>IFERROR(__xludf.DUMMYFUNCTION("""COMPUTED_VALUE"""),"")</f>
        <v/>
      </c>
      <c r="U838" t="str">
        <f>IFERROR(__xludf.DUMMYFUNCTION("""COMPUTED_VALUE"""),"")</f>
        <v/>
      </c>
      <c r="V838" t="str">
        <f>IFERROR(__xludf.DUMMYFUNCTION("""COMPUTED_VALUE"""),"")</f>
        <v/>
      </c>
      <c r="W838" t="str">
        <f>IFERROR(__xludf.DUMMYFUNCTION("""COMPUTED_VALUE"""),"")</f>
        <v/>
      </c>
      <c r="X838" t="str">
        <f>IFERROR(__xludf.DUMMYFUNCTION("""COMPUTED_VALUE"""),"")</f>
        <v/>
      </c>
      <c r="Y838" t="str">
        <f>IFERROR(__xludf.DUMMYFUNCTION("""COMPUTED_VALUE"""),"")</f>
        <v/>
      </c>
      <c r="Z838" t="str">
        <f>IFERROR(__xludf.DUMMYFUNCTION("""COMPUTED_VALUE"""),"")</f>
        <v/>
      </c>
      <c r="AA838" t="str">
        <f>IFERROR(__xludf.DUMMYFUNCTION("""COMPUTED_VALUE"""),"")</f>
        <v/>
      </c>
      <c r="AB838" t="str">
        <f>IFERROR(__xludf.DUMMYFUNCTION("""COMPUTED_VALUE"""),"")</f>
        <v/>
      </c>
      <c r="AC838" t="str">
        <f>IFERROR(__xludf.DUMMYFUNCTION("""COMPUTED_VALUE"""),"")</f>
        <v/>
      </c>
      <c r="AD838" t="str">
        <f>IFERROR(__xludf.DUMMYFUNCTION("""COMPUTED_VALUE"""),"")</f>
        <v/>
      </c>
      <c r="AE838" t="str">
        <f>IFERROR(__xludf.DUMMYFUNCTION("""COMPUTED_VALUE"""),"")</f>
        <v/>
      </c>
      <c r="AF838" t="str">
        <f>IFERROR(__xludf.DUMMYFUNCTION("""COMPUTED_VALUE"""),"")</f>
        <v/>
      </c>
      <c r="AG838" t="str">
        <f>IFERROR(__xludf.DUMMYFUNCTION("""COMPUTED_VALUE"""),"")</f>
        <v/>
      </c>
    </row>
    <row r="839">
      <c r="A839" t="str">
        <f>IFERROR(__xludf.DUMMYFUNCTION("""COMPUTED_VALUE"""),"")</f>
        <v/>
      </c>
      <c r="B839" t="str">
        <f>IFERROR(__xludf.DUMMYFUNCTION("""COMPUTED_VALUE"""),"")</f>
        <v/>
      </c>
      <c r="C839" t="str">
        <f>IFERROR(__xludf.DUMMYFUNCTION("""COMPUTED_VALUE"""),"")</f>
        <v/>
      </c>
      <c r="D839" t="str">
        <f>IFERROR(__xludf.DUMMYFUNCTION("""COMPUTED_VALUE"""),"")</f>
        <v/>
      </c>
      <c r="E839" t="str">
        <f>IFERROR(__xludf.DUMMYFUNCTION("""COMPUTED_VALUE"""),"")</f>
        <v/>
      </c>
      <c r="F839" t="str">
        <f>IFERROR(__xludf.DUMMYFUNCTION("""COMPUTED_VALUE"""),"")</f>
        <v/>
      </c>
      <c r="G839" t="str">
        <f>IFERROR(__xludf.DUMMYFUNCTION("""COMPUTED_VALUE"""),"")</f>
        <v/>
      </c>
      <c r="H839" t="str">
        <f>IFERROR(__xludf.DUMMYFUNCTION("""COMPUTED_VALUE"""),"")</f>
        <v/>
      </c>
      <c r="I839" t="str">
        <f>IFERROR(__xludf.DUMMYFUNCTION("""COMPUTED_VALUE"""),"")</f>
        <v/>
      </c>
      <c r="J839" t="str">
        <f>IFERROR(__xludf.DUMMYFUNCTION("""COMPUTED_VALUE"""),"")</f>
        <v/>
      </c>
      <c r="K839" t="str">
        <f>IFERROR(__xludf.DUMMYFUNCTION("""COMPUTED_VALUE"""),"")</f>
        <v/>
      </c>
      <c r="L839" s="61" t="str">
        <f>IFERROR(__xludf.DUMMYFUNCTION("""COMPUTED_VALUE"""),"")</f>
        <v/>
      </c>
      <c r="M839" s="61" t="str">
        <f>IFERROR(__xludf.DUMMYFUNCTION("""COMPUTED_VALUE"""),"")</f>
        <v/>
      </c>
      <c r="N839" t="str">
        <f>IFERROR(__xludf.DUMMYFUNCTION("""COMPUTED_VALUE"""),"")</f>
        <v/>
      </c>
      <c r="O839" t="str">
        <f>IFERROR(__xludf.DUMMYFUNCTION("""COMPUTED_VALUE"""),"")</f>
        <v/>
      </c>
      <c r="P839" t="str">
        <f>IFERROR(__xludf.DUMMYFUNCTION("""COMPUTED_VALUE"""),"")</f>
        <v/>
      </c>
      <c r="Q839" t="str">
        <f>IFERROR(__xludf.DUMMYFUNCTION("""COMPUTED_VALUE"""),"")</f>
        <v/>
      </c>
      <c r="R839" t="str">
        <f>IFERROR(__xludf.DUMMYFUNCTION("""COMPUTED_VALUE"""),"")</f>
        <v/>
      </c>
      <c r="S839" t="str">
        <f>IFERROR(__xludf.DUMMYFUNCTION("""COMPUTED_VALUE"""),"")</f>
        <v/>
      </c>
      <c r="T839" t="str">
        <f>IFERROR(__xludf.DUMMYFUNCTION("""COMPUTED_VALUE"""),"")</f>
        <v/>
      </c>
      <c r="U839" t="str">
        <f>IFERROR(__xludf.DUMMYFUNCTION("""COMPUTED_VALUE"""),"")</f>
        <v/>
      </c>
      <c r="V839" t="str">
        <f>IFERROR(__xludf.DUMMYFUNCTION("""COMPUTED_VALUE"""),"")</f>
        <v/>
      </c>
      <c r="W839" t="str">
        <f>IFERROR(__xludf.DUMMYFUNCTION("""COMPUTED_VALUE"""),"")</f>
        <v/>
      </c>
      <c r="X839" t="str">
        <f>IFERROR(__xludf.DUMMYFUNCTION("""COMPUTED_VALUE"""),"")</f>
        <v/>
      </c>
      <c r="Y839" t="str">
        <f>IFERROR(__xludf.DUMMYFUNCTION("""COMPUTED_VALUE"""),"")</f>
        <v/>
      </c>
      <c r="Z839" t="str">
        <f>IFERROR(__xludf.DUMMYFUNCTION("""COMPUTED_VALUE"""),"")</f>
        <v/>
      </c>
      <c r="AA839" t="str">
        <f>IFERROR(__xludf.DUMMYFUNCTION("""COMPUTED_VALUE"""),"")</f>
        <v/>
      </c>
      <c r="AB839" t="str">
        <f>IFERROR(__xludf.DUMMYFUNCTION("""COMPUTED_VALUE"""),"")</f>
        <v/>
      </c>
      <c r="AC839" t="str">
        <f>IFERROR(__xludf.DUMMYFUNCTION("""COMPUTED_VALUE"""),"")</f>
        <v/>
      </c>
      <c r="AD839" t="str">
        <f>IFERROR(__xludf.DUMMYFUNCTION("""COMPUTED_VALUE"""),"")</f>
        <v/>
      </c>
      <c r="AE839" t="str">
        <f>IFERROR(__xludf.DUMMYFUNCTION("""COMPUTED_VALUE"""),"")</f>
        <v/>
      </c>
      <c r="AF839" t="str">
        <f>IFERROR(__xludf.DUMMYFUNCTION("""COMPUTED_VALUE"""),"")</f>
        <v/>
      </c>
      <c r="AG839" t="str">
        <f>IFERROR(__xludf.DUMMYFUNCTION("""COMPUTED_VALUE"""),"")</f>
        <v/>
      </c>
    </row>
    <row r="840">
      <c r="A840" t="str">
        <f>IFERROR(__xludf.DUMMYFUNCTION("""COMPUTED_VALUE"""),"")</f>
        <v/>
      </c>
      <c r="B840" t="str">
        <f>IFERROR(__xludf.DUMMYFUNCTION("""COMPUTED_VALUE"""),"")</f>
        <v/>
      </c>
      <c r="C840" t="str">
        <f>IFERROR(__xludf.DUMMYFUNCTION("""COMPUTED_VALUE"""),"")</f>
        <v/>
      </c>
      <c r="D840" t="str">
        <f>IFERROR(__xludf.DUMMYFUNCTION("""COMPUTED_VALUE"""),"")</f>
        <v/>
      </c>
      <c r="E840" t="str">
        <f>IFERROR(__xludf.DUMMYFUNCTION("""COMPUTED_VALUE"""),"")</f>
        <v/>
      </c>
      <c r="F840" t="str">
        <f>IFERROR(__xludf.DUMMYFUNCTION("""COMPUTED_VALUE"""),"")</f>
        <v/>
      </c>
      <c r="G840" t="str">
        <f>IFERROR(__xludf.DUMMYFUNCTION("""COMPUTED_VALUE"""),"")</f>
        <v/>
      </c>
      <c r="H840" t="str">
        <f>IFERROR(__xludf.DUMMYFUNCTION("""COMPUTED_VALUE"""),"")</f>
        <v/>
      </c>
      <c r="I840" t="str">
        <f>IFERROR(__xludf.DUMMYFUNCTION("""COMPUTED_VALUE"""),"")</f>
        <v/>
      </c>
      <c r="J840" t="str">
        <f>IFERROR(__xludf.DUMMYFUNCTION("""COMPUTED_VALUE"""),"")</f>
        <v/>
      </c>
      <c r="K840" t="str">
        <f>IFERROR(__xludf.DUMMYFUNCTION("""COMPUTED_VALUE"""),"")</f>
        <v/>
      </c>
      <c r="L840" s="61" t="str">
        <f>IFERROR(__xludf.DUMMYFUNCTION("""COMPUTED_VALUE"""),"")</f>
        <v/>
      </c>
      <c r="M840" s="61" t="str">
        <f>IFERROR(__xludf.DUMMYFUNCTION("""COMPUTED_VALUE"""),"")</f>
        <v/>
      </c>
      <c r="N840" t="str">
        <f>IFERROR(__xludf.DUMMYFUNCTION("""COMPUTED_VALUE"""),"")</f>
        <v/>
      </c>
      <c r="O840" t="str">
        <f>IFERROR(__xludf.DUMMYFUNCTION("""COMPUTED_VALUE"""),"")</f>
        <v/>
      </c>
      <c r="P840" t="str">
        <f>IFERROR(__xludf.DUMMYFUNCTION("""COMPUTED_VALUE"""),"")</f>
        <v/>
      </c>
      <c r="Q840" t="str">
        <f>IFERROR(__xludf.DUMMYFUNCTION("""COMPUTED_VALUE"""),"")</f>
        <v/>
      </c>
      <c r="R840" t="str">
        <f>IFERROR(__xludf.DUMMYFUNCTION("""COMPUTED_VALUE"""),"")</f>
        <v/>
      </c>
      <c r="S840" t="str">
        <f>IFERROR(__xludf.DUMMYFUNCTION("""COMPUTED_VALUE"""),"")</f>
        <v/>
      </c>
      <c r="T840" t="str">
        <f>IFERROR(__xludf.DUMMYFUNCTION("""COMPUTED_VALUE"""),"")</f>
        <v/>
      </c>
      <c r="U840" t="str">
        <f>IFERROR(__xludf.DUMMYFUNCTION("""COMPUTED_VALUE"""),"")</f>
        <v/>
      </c>
      <c r="V840" t="str">
        <f>IFERROR(__xludf.DUMMYFUNCTION("""COMPUTED_VALUE"""),"")</f>
        <v/>
      </c>
      <c r="W840" t="str">
        <f>IFERROR(__xludf.DUMMYFUNCTION("""COMPUTED_VALUE"""),"")</f>
        <v/>
      </c>
      <c r="X840" t="str">
        <f>IFERROR(__xludf.DUMMYFUNCTION("""COMPUTED_VALUE"""),"")</f>
        <v/>
      </c>
      <c r="Y840" t="str">
        <f>IFERROR(__xludf.DUMMYFUNCTION("""COMPUTED_VALUE"""),"")</f>
        <v/>
      </c>
      <c r="Z840" t="str">
        <f>IFERROR(__xludf.DUMMYFUNCTION("""COMPUTED_VALUE"""),"")</f>
        <v/>
      </c>
      <c r="AA840" t="str">
        <f>IFERROR(__xludf.DUMMYFUNCTION("""COMPUTED_VALUE"""),"")</f>
        <v/>
      </c>
      <c r="AB840" t="str">
        <f>IFERROR(__xludf.DUMMYFUNCTION("""COMPUTED_VALUE"""),"")</f>
        <v/>
      </c>
      <c r="AC840" t="str">
        <f>IFERROR(__xludf.DUMMYFUNCTION("""COMPUTED_VALUE"""),"")</f>
        <v/>
      </c>
      <c r="AD840" t="str">
        <f>IFERROR(__xludf.DUMMYFUNCTION("""COMPUTED_VALUE"""),"")</f>
        <v/>
      </c>
      <c r="AE840" t="str">
        <f>IFERROR(__xludf.DUMMYFUNCTION("""COMPUTED_VALUE"""),"")</f>
        <v/>
      </c>
      <c r="AF840" t="str">
        <f>IFERROR(__xludf.DUMMYFUNCTION("""COMPUTED_VALUE"""),"")</f>
        <v/>
      </c>
      <c r="AG840" t="str">
        <f>IFERROR(__xludf.DUMMYFUNCTION("""COMPUTED_VALUE"""),"")</f>
        <v/>
      </c>
    </row>
    <row r="841">
      <c r="A841" t="str">
        <f>IFERROR(__xludf.DUMMYFUNCTION("""COMPUTED_VALUE"""),"")</f>
        <v/>
      </c>
      <c r="B841" t="str">
        <f>IFERROR(__xludf.DUMMYFUNCTION("""COMPUTED_VALUE"""),"")</f>
        <v/>
      </c>
      <c r="C841" t="str">
        <f>IFERROR(__xludf.DUMMYFUNCTION("""COMPUTED_VALUE"""),"")</f>
        <v/>
      </c>
      <c r="D841" t="str">
        <f>IFERROR(__xludf.DUMMYFUNCTION("""COMPUTED_VALUE"""),"")</f>
        <v/>
      </c>
      <c r="E841" t="str">
        <f>IFERROR(__xludf.DUMMYFUNCTION("""COMPUTED_VALUE"""),"")</f>
        <v/>
      </c>
      <c r="F841" t="str">
        <f>IFERROR(__xludf.DUMMYFUNCTION("""COMPUTED_VALUE"""),"")</f>
        <v/>
      </c>
      <c r="G841" t="str">
        <f>IFERROR(__xludf.DUMMYFUNCTION("""COMPUTED_VALUE"""),"")</f>
        <v/>
      </c>
      <c r="H841" t="str">
        <f>IFERROR(__xludf.DUMMYFUNCTION("""COMPUTED_VALUE"""),"")</f>
        <v/>
      </c>
      <c r="I841" t="str">
        <f>IFERROR(__xludf.DUMMYFUNCTION("""COMPUTED_VALUE"""),"")</f>
        <v/>
      </c>
      <c r="J841" t="str">
        <f>IFERROR(__xludf.DUMMYFUNCTION("""COMPUTED_VALUE"""),"")</f>
        <v/>
      </c>
      <c r="K841" t="str">
        <f>IFERROR(__xludf.DUMMYFUNCTION("""COMPUTED_VALUE"""),"")</f>
        <v/>
      </c>
      <c r="L841" s="61" t="str">
        <f>IFERROR(__xludf.DUMMYFUNCTION("""COMPUTED_VALUE"""),"")</f>
        <v/>
      </c>
      <c r="M841" s="61" t="str">
        <f>IFERROR(__xludf.DUMMYFUNCTION("""COMPUTED_VALUE"""),"")</f>
        <v/>
      </c>
      <c r="N841" t="str">
        <f>IFERROR(__xludf.DUMMYFUNCTION("""COMPUTED_VALUE"""),"")</f>
        <v/>
      </c>
      <c r="O841" t="str">
        <f>IFERROR(__xludf.DUMMYFUNCTION("""COMPUTED_VALUE"""),"")</f>
        <v/>
      </c>
      <c r="P841" t="str">
        <f>IFERROR(__xludf.DUMMYFUNCTION("""COMPUTED_VALUE"""),"")</f>
        <v/>
      </c>
      <c r="Q841" t="str">
        <f>IFERROR(__xludf.DUMMYFUNCTION("""COMPUTED_VALUE"""),"")</f>
        <v/>
      </c>
      <c r="R841" t="str">
        <f>IFERROR(__xludf.DUMMYFUNCTION("""COMPUTED_VALUE"""),"")</f>
        <v/>
      </c>
      <c r="S841" t="str">
        <f>IFERROR(__xludf.DUMMYFUNCTION("""COMPUTED_VALUE"""),"")</f>
        <v/>
      </c>
      <c r="T841" t="str">
        <f>IFERROR(__xludf.DUMMYFUNCTION("""COMPUTED_VALUE"""),"")</f>
        <v/>
      </c>
      <c r="U841" t="str">
        <f>IFERROR(__xludf.DUMMYFUNCTION("""COMPUTED_VALUE"""),"")</f>
        <v/>
      </c>
      <c r="V841" t="str">
        <f>IFERROR(__xludf.DUMMYFUNCTION("""COMPUTED_VALUE"""),"")</f>
        <v/>
      </c>
      <c r="W841" t="str">
        <f>IFERROR(__xludf.DUMMYFUNCTION("""COMPUTED_VALUE"""),"")</f>
        <v/>
      </c>
      <c r="X841" t="str">
        <f>IFERROR(__xludf.DUMMYFUNCTION("""COMPUTED_VALUE"""),"")</f>
        <v/>
      </c>
      <c r="Y841" t="str">
        <f>IFERROR(__xludf.DUMMYFUNCTION("""COMPUTED_VALUE"""),"")</f>
        <v/>
      </c>
      <c r="Z841" t="str">
        <f>IFERROR(__xludf.DUMMYFUNCTION("""COMPUTED_VALUE"""),"")</f>
        <v/>
      </c>
      <c r="AA841" t="str">
        <f>IFERROR(__xludf.DUMMYFUNCTION("""COMPUTED_VALUE"""),"")</f>
        <v/>
      </c>
      <c r="AB841" t="str">
        <f>IFERROR(__xludf.DUMMYFUNCTION("""COMPUTED_VALUE"""),"")</f>
        <v/>
      </c>
      <c r="AC841" t="str">
        <f>IFERROR(__xludf.DUMMYFUNCTION("""COMPUTED_VALUE"""),"")</f>
        <v/>
      </c>
      <c r="AD841" t="str">
        <f>IFERROR(__xludf.DUMMYFUNCTION("""COMPUTED_VALUE"""),"")</f>
        <v/>
      </c>
      <c r="AE841" t="str">
        <f>IFERROR(__xludf.DUMMYFUNCTION("""COMPUTED_VALUE"""),"")</f>
        <v/>
      </c>
      <c r="AF841" t="str">
        <f>IFERROR(__xludf.DUMMYFUNCTION("""COMPUTED_VALUE"""),"")</f>
        <v/>
      </c>
      <c r="AG841" t="str">
        <f>IFERROR(__xludf.DUMMYFUNCTION("""COMPUTED_VALUE"""),"")</f>
        <v/>
      </c>
    </row>
    <row r="842">
      <c r="A842" t="str">
        <f>IFERROR(__xludf.DUMMYFUNCTION("""COMPUTED_VALUE"""),"")</f>
        <v/>
      </c>
      <c r="B842" t="str">
        <f>IFERROR(__xludf.DUMMYFUNCTION("""COMPUTED_VALUE"""),"")</f>
        <v/>
      </c>
      <c r="C842" t="str">
        <f>IFERROR(__xludf.DUMMYFUNCTION("""COMPUTED_VALUE"""),"")</f>
        <v/>
      </c>
      <c r="D842" t="str">
        <f>IFERROR(__xludf.DUMMYFUNCTION("""COMPUTED_VALUE"""),"")</f>
        <v/>
      </c>
      <c r="E842" t="str">
        <f>IFERROR(__xludf.DUMMYFUNCTION("""COMPUTED_VALUE"""),"")</f>
        <v/>
      </c>
      <c r="F842" t="str">
        <f>IFERROR(__xludf.DUMMYFUNCTION("""COMPUTED_VALUE"""),"")</f>
        <v/>
      </c>
      <c r="G842" t="str">
        <f>IFERROR(__xludf.DUMMYFUNCTION("""COMPUTED_VALUE"""),"")</f>
        <v/>
      </c>
      <c r="H842" t="str">
        <f>IFERROR(__xludf.DUMMYFUNCTION("""COMPUTED_VALUE"""),"")</f>
        <v/>
      </c>
      <c r="I842" t="str">
        <f>IFERROR(__xludf.DUMMYFUNCTION("""COMPUTED_VALUE"""),"")</f>
        <v/>
      </c>
      <c r="J842" t="str">
        <f>IFERROR(__xludf.DUMMYFUNCTION("""COMPUTED_VALUE"""),"")</f>
        <v/>
      </c>
      <c r="K842" t="str">
        <f>IFERROR(__xludf.DUMMYFUNCTION("""COMPUTED_VALUE"""),"")</f>
        <v/>
      </c>
      <c r="L842" s="61" t="str">
        <f>IFERROR(__xludf.DUMMYFUNCTION("""COMPUTED_VALUE"""),"")</f>
        <v/>
      </c>
      <c r="M842" s="61" t="str">
        <f>IFERROR(__xludf.DUMMYFUNCTION("""COMPUTED_VALUE"""),"")</f>
        <v/>
      </c>
      <c r="N842" t="str">
        <f>IFERROR(__xludf.DUMMYFUNCTION("""COMPUTED_VALUE"""),"")</f>
        <v/>
      </c>
      <c r="O842" t="str">
        <f>IFERROR(__xludf.DUMMYFUNCTION("""COMPUTED_VALUE"""),"")</f>
        <v/>
      </c>
      <c r="P842" t="str">
        <f>IFERROR(__xludf.DUMMYFUNCTION("""COMPUTED_VALUE"""),"")</f>
        <v/>
      </c>
      <c r="Q842" t="str">
        <f>IFERROR(__xludf.DUMMYFUNCTION("""COMPUTED_VALUE"""),"")</f>
        <v/>
      </c>
      <c r="R842" t="str">
        <f>IFERROR(__xludf.DUMMYFUNCTION("""COMPUTED_VALUE"""),"")</f>
        <v/>
      </c>
      <c r="S842" t="str">
        <f>IFERROR(__xludf.DUMMYFUNCTION("""COMPUTED_VALUE"""),"")</f>
        <v/>
      </c>
      <c r="T842" t="str">
        <f>IFERROR(__xludf.DUMMYFUNCTION("""COMPUTED_VALUE"""),"")</f>
        <v/>
      </c>
      <c r="U842" t="str">
        <f>IFERROR(__xludf.DUMMYFUNCTION("""COMPUTED_VALUE"""),"")</f>
        <v/>
      </c>
      <c r="V842" t="str">
        <f>IFERROR(__xludf.DUMMYFUNCTION("""COMPUTED_VALUE"""),"")</f>
        <v/>
      </c>
      <c r="W842" t="str">
        <f>IFERROR(__xludf.DUMMYFUNCTION("""COMPUTED_VALUE"""),"")</f>
        <v/>
      </c>
      <c r="X842" t="str">
        <f>IFERROR(__xludf.DUMMYFUNCTION("""COMPUTED_VALUE"""),"")</f>
        <v/>
      </c>
      <c r="Y842" t="str">
        <f>IFERROR(__xludf.DUMMYFUNCTION("""COMPUTED_VALUE"""),"")</f>
        <v/>
      </c>
      <c r="Z842" t="str">
        <f>IFERROR(__xludf.DUMMYFUNCTION("""COMPUTED_VALUE"""),"")</f>
        <v/>
      </c>
      <c r="AA842" t="str">
        <f>IFERROR(__xludf.DUMMYFUNCTION("""COMPUTED_VALUE"""),"")</f>
        <v/>
      </c>
      <c r="AB842" t="str">
        <f>IFERROR(__xludf.DUMMYFUNCTION("""COMPUTED_VALUE"""),"")</f>
        <v/>
      </c>
      <c r="AC842" t="str">
        <f>IFERROR(__xludf.DUMMYFUNCTION("""COMPUTED_VALUE"""),"")</f>
        <v/>
      </c>
      <c r="AD842" t="str">
        <f>IFERROR(__xludf.DUMMYFUNCTION("""COMPUTED_VALUE"""),"")</f>
        <v/>
      </c>
      <c r="AE842" t="str">
        <f>IFERROR(__xludf.DUMMYFUNCTION("""COMPUTED_VALUE"""),"")</f>
        <v/>
      </c>
      <c r="AF842" t="str">
        <f>IFERROR(__xludf.DUMMYFUNCTION("""COMPUTED_VALUE"""),"")</f>
        <v/>
      </c>
      <c r="AG842" t="str">
        <f>IFERROR(__xludf.DUMMYFUNCTION("""COMPUTED_VALUE"""),"")</f>
        <v/>
      </c>
    </row>
    <row r="843">
      <c r="A843" t="str">
        <f>IFERROR(__xludf.DUMMYFUNCTION("""COMPUTED_VALUE"""),"")</f>
        <v/>
      </c>
      <c r="B843" t="str">
        <f>IFERROR(__xludf.DUMMYFUNCTION("""COMPUTED_VALUE"""),"")</f>
        <v/>
      </c>
      <c r="C843" t="str">
        <f>IFERROR(__xludf.DUMMYFUNCTION("""COMPUTED_VALUE"""),"")</f>
        <v/>
      </c>
      <c r="D843" t="str">
        <f>IFERROR(__xludf.DUMMYFUNCTION("""COMPUTED_VALUE"""),"")</f>
        <v/>
      </c>
      <c r="E843" t="str">
        <f>IFERROR(__xludf.DUMMYFUNCTION("""COMPUTED_VALUE"""),"")</f>
        <v/>
      </c>
      <c r="F843" t="str">
        <f>IFERROR(__xludf.DUMMYFUNCTION("""COMPUTED_VALUE"""),"")</f>
        <v/>
      </c>
      <c r="G843" t="str">
        <f>IFERROR(__xludf.DUMMYFUNCTION("""COMPUTED_VALUE"""),"")</f>
        <v/>
      </c>
      <c r="H843" t="str">
        <f>IFERROR(__xludf.DUMMYFUNCTION("""COMPUTED_VALUE"""),"")</f>
        <v/>
      </c>
      <c r="I843" t="str">
        <f>IFERROR(__xludf.DUMMYFUNCTION("""COMPUTED_VALUE"""),"")</f>
        <v/>
      </c>
      <c r="J843" t="str">
        <f>IFERROR(__xludf.DUMMYFUNCTION("""COMPUTED_VALUE"""),"")</f>
        <v/>
      </c>
      <c r="K843" t="str">
        <f>IFERROR(__xludf.DUMMYFUNCTION("""COMPUTED_VALUE"""),"")</f>
        <v/>
      </c>
      <c r="L843" s="61" t="str">
        <f>IFERROR(__xludf.DUMMYFUNCTION("""COMPUTED_VALUE"""),"")</f>
        <v/>
      </c>
      <c r="M843" s="61" t="str">
        <f>IFERROR(__xludf.DUMMYFUNCTION("""COMPUTED_VALUE"""),"")</f>
        <v/>
      </c>
      <c r="N843" t="str">
        <f>IFERROR(__xludf.DUMMYFUNCTION("""COMPUTED_VALUE"""),"")</f>
        <v/>
      </c>
      <c r="O843" t="str">
        <f>IFERROR(__xludf.DUMMYFUNCTION("""COMPUTED_VALUE"""),"")</f>
        <v/>
      </c>
      <c r="P843" t="str">
        <f>IFERROR(__xludf.DUMMYFUNCTION("""COMPUTED_VALUE"""),"")</f>
        <v/>
      </c>
      <c r="Q843" t="str">
        <f>IFERROR(__xludf.DUMMYFUNCTION("""COMPUTED_VALUE"""),"")</f>
        <v/>
      </c>
      <c r="R843" t="str">
        <f>IFERROR(__xludf.DUMMYFUNCTION("""COMPUTED_VALUE"""),"")</f>
        <v/>
      </c>
      <c r="S843" t="str">
        <f>IFERROR(__xludf.DUMMYFUNCTION("""COMPUTED_VALUE"""),"")</f>
        <v/>
      </c>
      <c r="T843" t="str">
        <f>IFERROR(__xludf.DUMMYFUNCTION("""COMPUTED_VALUE"""),"")</f>
        <v/>
      </c>
      <c r="U843" t="str">
        <f>IFERROR(__xludf.DUMMYFUNCTION("""COMPUTED_VALUE"""),"")</f>
        <v/>
      </c>
      <c r="V843" t="str">
        <f>IFERROR(__xludf.DUMMYFUNCTION("""COMPUTED_VALUE"""),"")</f>
        <v/>
      </c>
      <c r="W843" t="str">
        <f>IFERROR(__xludf.DUMMYFUNCTION("""COMPUTED_VALUE"""),"")</f>
        <v/>
      </c>
      <c r="X843" t="str">
        <f>IFERROR(__xludf.DUMMYFUNCTION("""COMPUTED_VALUE"""),"")</f>
        <v/>
      </c>
      <c r="Y843" t="str">
        <f>IFERROR(__xludf.DUMMYFUNCTION("""COMPUTED_VALUE"""),"")</f>
        <v/>
      </c>
      <c r="Z843" t="str">
        <f>IFERROR(__xludf.DUMMYFUNCTION("""COMPUTED_VALUE"""),"")</f>
        <v/>
      </c>
      <c r="AA843" t="str">
        <f>IFERROR(__xludf.DUMMYFUNCTION("""COMPUTED_VALUE"""),"")</f>
        <v/>
      </c>
      <c r="AB843" t="str">
        <f>IFERROR(__xludf.DUMMYFUNCTION("""COMPUTED_VALUE"""),"")</f>
        <v/>
      </c>
      <c r="AC843" t="str">
        <f>IFERROR(__xludf.DUMMYFUNCTION("""COMPUTED_VALUE"""),"")</f>
        <v/>
      </c>
      <c r="AD843" t="str">
        <f>IFERROR(__xludf.DUMMYFUNCTION("""COMPUTED_VALUE"""),"")</f>
        <v/>
      </c>
      <c r="AE843" t="str">
        <f>IFERROR(__xludf.DUMMYFUNCTION("""COMPUTED_VALUE"""),"")</f>
        <v/>
      </c>
      <c r="AF843" t="str">
        <f>IFERROR(__xludf.DUMMYFUNCTION("""COMPUTED_VALUE"""),"")</f>
        <v/>
      </c>
      <c r="AG843" t="str">
        <f>IFERROR(__xludf.DUMMYFUNCTION("""COMPUTED_VALUE"""),"")</f>
        <v/>
      </c>
    </row>
    <row r="844">
      <c r="A844" t="str">
        <f>IFERROR(__xludf.DUMMYFUNCTION("""COMPUTED_VALUE"""),"")</f>
        <v/>
      </c>
      <c r="B844" t="str">
        <f>IFERROR(__xludf.DUMMYFUNCTION("""COMPUTED_VALUE"""),"")</f>
        <v/>
      </c>
      <c r="C844" t="str">
        <f>IFERROR(__xludf.DUMMYFUNCTION("""COMPUTED_VALUE"""),"")</f>
        <v/>
      </c>
      <c r="D844" t="str">
        <f>IFERROR(__xludf.DUMMYFUNCTION("""COMPUTED_VALUE"""),"")</f>
        <v/>
      </c>
      <c r="E844" t="str">
        <f>IFERROR(__xludf.DUMMYFUNCTION("""COMPUTED_VALUE"""),"")</f>
        <v/>
      </c>
      <c r="F844" t="str">
        <f>IFERROR(__xludf.DUMMYFUNCTION("""COMPUTED_VALUE"""),"")</f>
        <v/>
      </c>
      <c r="G844" t="str">
        <f>IFERROR(__xludf.DUMMYFUNCTION("""COMPUTED_VALUE"""),"")</f>
        <v/>
      </c>
      <c r="H844" t="str">
        <f>IFERROR(__xludf.DUMMYFUNCTION("""COMPUTED_VALUE"""),"")</f>
        <v/>
      </c>
      <c r="I844" t="str">
        <f>IFERROR(__xludf.DUMMYFUNCTION("""COMPUTED_VALUE"""),"")</f>
        <v/>
      </c>
      <c r="J844" t="str">
        <f>IFERROR(__xludf.DUMMYFUNCTION("""COMPUTED_VALUE"""),"")</f>
        <v/>
      </c>
      <c r="K844" t="str">
        <f>IFERROR(__xludf.DUMMYFUNCTION("""COMPUTED_VALUE"""),"")</f>
        <v/>
      </c>
      <c r="L844" s="61" t="str">
        <f>IFERROR(__xludf.DUMMYFUNCTION("""COMPUTED_VALUE"""),"")</f>
        <v/>
      </c>
      <c r="M844" s="61" t="str">
        <f>IFERROR(__xludf.DUMMYFUNCTION("""COMPUTED_VALUE"""),"")</f>
        <v/>
      </c>
      <c r="N844" t="str">
        <f>IFERROR(__xludf.DUMMYFUNCTION("""COMPUTED_VALUE"""),"")</f>
        <v/>
      </c>
      <c r="O844" t="str">
        <f>IFERROR(__xludf.DUMMYFUNCTION("""COMPUTED_VALUE"""),"")</f>
        <v/>
      </c>
      <c r="P844" t="str">
        <f>IFERROR(__xludf.DUMMYFUNCTION("""COMPUTED_VALUE"""),"")</f>
        <v/>
      </c>
      <c r="Q844" t="str">
        <f>IFERROR(__xludf.DUMMYFUNCTION("""COMPUTED_VALUE"""),"")</f>
        <v/>
      </c>
      <c r="R844" t="str">
        <f>IFERROR(__xludf.DUMMYFUNCTION("""COMPUTED_VALUE"""),"")</f>
        <v/>
      </c>
      <c r="S844" t="str">
        <f>IFERROR(__xludf.DUMMYFUNCTION("""COMPUTED_VALUE"""),"")</f>
        <v/>
      </c>
      <c r="T844" t="str">
        <f>IFERROR(__xludf.DUMMYFUNCTION("""COMPUTED_VALUE"""),"")</f>
        <v/>
      </c>
      <c r="U844" t="str">
        <f>IFERROR(__xludf.DUMMYFUNCTION("""COMPUTED_VALUE"""),"")</f>
        <v/>
      </c>
      <c r="V844" t="str">
        <f>IFERROR(__xludf.DUMMYFUNCTION("""COMPUTED_VALUE"""),"")</f>
        <v/>
      </c>
      <c r="W844" t="str">
        <f>IFERROR(__xludf.DUMMYFUNCTION("""COMPUTED_VALUE"""),"")</f>
        <v/>
      </c>
      <c r="X844" t="str">
        <f>IFERROR(__xludf.DUMMYFUNCTION("""COMPUTED_VALUE"""),"")</f>
        <v/>
      </c>
      <c r="Y844" t="str">
        <f>IFERROR(__xludf.DUMMYFUNCTION("""COMPUTED_VALUE"""),"")</f>
        <v/>
      </c>
      <c r="Z844" t="str">
        <f>IFERROR(__xludf.DUMMYFUNCTION("""COMPUTED_VALUE"""),"")</f>
        <v/>
      </c>
      <c r="AA844" t="str">
        <f>IFERROR(__xludf.DUMMYFUNCTION("""COMPUTED_VALUE"""),"")</f>
        <v/>
      </c>
      <c r="AB844" t="str">
        <f>IFERROR(__xludf.DUMMYFUNCTION("""COMPUTED_VALUE"""),"")</f>
        <v/>
      </c>
      <c r="AC844" t="str">
        <f>IFERROR(__xludf.DUMMYFUNCTION("""COMPUTED_VALUE"""),"")</f>
        <v/>
      </c>
      <c r="AD844" t="str">
        <f>IFERROR(__xludf.DUMMYFUNCTION("""COMPUTED_VALUE"""),"")</f>
        <v/>
      </c>
      <c r="AE844" t="str">
        <f>IFERROR(__xludf.DUMMYFUNCTION("""COMPUTED_VALUE"""),"")</f>
        <v/>
      </c>
      <c r="AF844" t="str">
        <f>IFERROR(__xludf.DUMMYFUNCTION("""COMPUTED_VALUE"""),"")</f>
        <v/>
      </c>
      <c r="AG844" t="str">
        <f>IFERROR(__xludf.DUMMYFUNCTION("""COMPUTED_VALUE"""),"")</f>
        <v/>
      </c>
    </row>
    <row r="845">
      <c r="A845" t="str">
        <f>IFERROR(__xludf.DUMMYFUNCTION("""COMPUTED_VALUE"""),"")</f>
        <v/>
      </c>
      <c r="B845" t="str">
        <f>IFERROR(__xludf.DUMMYFUNCTION("""COMPUTED_VALUE"""),"")</f>
        <v/>
      </c>
      <c r="C845" t="str">
        <f>IFERROR(__xludf.DUMMYFUNCTION("""COMPUTED_VALUE"""),"")</f>
        <v/>
      </c>
      <c r="D845" t="str">
        <f>IFERROR(__xludf.DUMMYFUNCTION("""COMPUTED_VALUE"""),"")</f>
        <v/>
      </c>
      <c r="E845" t="str">
        <f>IFERROR(__xludf.DUMMYFUNCTION("""COMPUTED_VALUE"""),"")</f>
        <v/>
      </c>
      <c r="F845" t="str">
        <f>IFERROR(__xludf.DUMMYFUNCTION("""COMPUTED_VALUE"""),"")</f>
        <v/>
      </c>
      <c r="G845" t="str">
        <f>IFERROR(__xludf.DUMMYFUNCTION("""COMPUTED_VALUE"""),"")</f>
        <v/>
      </c>
      <c r="H845" t="str">
        <f>IFERROR(__xludf.DUMMYFUNCTION("""COMPUTED_VALUE"""),"")</f>
        <v/>
      </c>
      <c r="I845" t="str">
        <f>IFERROR(__xludf.DUMMYFUNCTION("""COMPUTED_VALUE"""),"")</f>
        <v/>
      </c>
      <c r="J845" t="str">
        <f>IFERROR(__xludf.DUMMYFUNCTION("""COMPUTED_VALUE"""),"")</f>
        <v/>
      </c>
      <c r="K845" t="str">
        <f>IFERROR(__xludf.DUMMYFUNCTION("""COMPUTED_VALUE"""),"")</f>
        <v/>
      </c>
      <c r="L845" s="61" t="str">
        <f>IFERROR(__xludf.DUMMYFUNCTION("""COMPUTED_VALUE"""),"")</f>
        <v/>
      </c>
      <c r="M845" s="61" t="str">
        <f>IFERROR(__xludf.DUMMYFUNCTION("""COMPUTED_VALUE"""),"")</f>
        <v/>
      </c>
      <c r="N845" t="str">
        <f>IFERROR(__xludf.DUMMYFUNCTION("""COMPUTED_VALUE"""),"")</f>
        <v/>
      </c>
      <c r="O845" t="str">
        <f>IFERROR(__xludf.DUMMYFUNCTION("""COMPUTED_VALUE"""),"")</f>
        <v/>
      </c>
      <c r="P845" t="str">
        <f>IFERROR(__xludf.DUMMYFUNCTION("""COMPUTED_VALUE"""),"")</f>
        <v/>
      </c>
      <c r="Q845" t="str">
        <f>IFERROR(__xludf.DUMMYFUNCTION("""COMPUTED_VALUE"""),"")</f>
        <v/>
      </c>
      <c r="R845" t="str">
        <f>IFERROR(__xludf.DUMMYFUNCTION("""COMPUTED_VALUE"""),"")</f>
        <v/>
      </c>
      <c r="S845" t="str">
        <f>IFERROR(__xludf.DUMMYFUNCTION("""COMPUTED_VALUE"""),"")</f>
        <v/>
      </c>
      <c r="T845" t="str">
        <f>IFERROR(__xludf.DUMMYFUNCTION("""COMPUTED_VALUE"""),"")</f>
        <v/>
      </c>
      <c r="U845" t="str">
        <f>IFERROR(__xludf.DUMMYFUNCTION("""COMPUTED_VALUE"""),"")</f>
        <v/>
      </c>
      <c r="V845" t="str">
        <f>IFERROR(__xludf.DUMMYFUNCTION("""COMPUTED_VALUE"""),"")</f>
        <v/>
      </c>
      <c r="W845" t="str">
        <f>IFERROR(__xludf.DUMMYFUNCTION("""COMPUTED_VALUE"""),"")</f>
        <v/>
      </c>
      <c r="X845" t="str">
        <f>IFERROR(__xludf.DUMMYFUNCTION("""COMPUTED_VALUE"""),"")</f>
        <v/>
      </c>
      <c r="Y845" t="str">
        <f>IFERROR(__xludf.DUMMYFUNCTION("""COMPUTED_VALUE"""),"")</f>
        <v/>
      </c>
      <c r="Z845" t="str">
        <f>IFERROR(__xludf.DUMMYFUNCTION("""COMPUTED_VALUE"""),"")</f>
        <v/>
      </c>
      <c r="AA845" t="str">
        <f>IFERROR(__xludf.DUMMYFUNCTION("""COMPUTED_VALUE"""),"")</f>
        <v/>
      </c>
      <c r="AB845" t="str">
        <f>IFERROR(__xludf.DUMMYFUNCTION("""COMPUTED_VALUE"""),"")</f>
        <v/>
      </c>
      <c r="AC845" t="str">
        <f>IFERROR(__xludf.DUMMYFUNCTION("""COMPUTED_VALUE"""),"")</f>
        <v/>
      </c>
      <c r="AD845" t="str">
        <f>IFERROR(__xludf.DUMMYFUNCTION("""COMPUTED_VALUE"""),"")</f>
        <v/>
      </c>
      <c r="AE845" t="str">
        <f>IFERROR(__xludf.DUMMYFUNCTION("""COMPUTED_VALUE"""),"")</f>
        <v/>
      </c>
      <c r="AF845" t="str">
        <f>IFERROR(__xludf.DUMMYFUNCTION("""COMPUTED_VALUE"""),"")</f>
        <v/>
      </c>
      <c r="AG845" t="str">
        <f>IFERROR(__xludf.DUMMYFUNCTION("""COMPUTED_VALUE"""),"")</f>
        <v/>
      </c>
    </row>
    <row r="846">
      <c r="A846" t="str">
        <f>IFERROR(__xludf.DUMMYFUNCTION("""COMPUTED_VALUE"""),"")</f>
        <v/>
      </c>
      <c r="B846" t="str">
        <f>IFERROR(__xludf.DUMMYFUNCTION("""COMPUTED_VALUE"""),"")</f>
        <v/>
      </c>
      <c r="C846" t="str">
        <f>IFERROR(__xludf.DUMMYFUNCTION("""COMPUTED_VALUE"""),"")</f>
        <v/>
      </c>
      <c r="D846" t="str">
        <f>IFERROR(__xludf.DUMMYFUNCTION("""COMPUTED_VALUE"""),"")</f>
        <v/>
      </c>
      <c r="E846" t="str">
        <f>IFERROR(__xludf.DUMMYFUNCTION("""COMPUTED_VALUE"""),"")</f>
        <v/>
      </c>
      <c r="F846" t="str">
        <f>IFERROR(__xludf.DUMMYFUNCTION("""COMPUTED_VALUE"""),"")</f>
        <v/>
      </c>
      <c r="G846" t="str">
        <f>IFERROR(__xludf.DUMMYFUNCTION("""COMPUTED_VALUE"""),"")</f>
        <v/>
      </c>
      <c r="H846" t="str">
        <f>IFERROR(__xludf.DUMMYFUNCTION("""COMPUTED_VALUE"""),"")</f>
        <v/>
      </c>
      <c r="I846" t="str">
        <f>IFERROR(__xludf.DUMMYFUNCTION("""COMPUTED_VALUE"""),"")</f>
        <v/>
      </c>
      <c r="J846" t="str">
        <f>IFERROR(__xludf.DUMMYFUNCTION("""COMPUTED_VALUE"""),"")</f>
        <v/>
      </c>
      <c r="K846" t="str">
        <f>IFERROR(__xludf.DUMMYFUNCTION("""COMPUTED_VALUE"""),"")</f>
        <v/>
      </c>
      <c r="L846" s="61" t="str">
        <f>IFERROR(__xludf.DUMMYFUNCTION("""COMPUTED_VALUE"""),"")</f>
        <v/>
      </c>
      <c r="M846" s="61" t="str">
        <f>IFERROR(__xludf.DUMMYFUNCTION("""COMPUTED_VALUE"""),"")</f>
        <v/>
      </c>
      <c r="N846" t="str">
        <f>IFERROR(__xludf.DUMMYFUNCTION("""COMPUTED_VALUE"""),"")</f>
        <v/>
      </c>
      <c r="O846" t="str">
        <f>IFERROR(__xludf.DUMMYFUNCTION("""COMPUTED_VALUE"""),"")</f>
        <v/>
      </c>
      <c r="P846" t="str">
        <f>IFERROR(__xludf.DUMMYFUNCTION("""COMPUTED_VALUE"""),"")</f>
        <v/>
      </c>
      <c r="Q846" t="str">
        <f>IFERROR(__xludf.DUMMYFUNCTION("""COMPUTED_VALUE"""),"")</f>
        <v/>
      </c>
      <c r="R846" t="str">
        <f>IFERROR(__xludf.DUMMYFUNCTION("""COMPUTED_VALUE"""),"")</f>
        <v/>
      </c>
      <c r="S846" t="str">
        <f>IFERROR(__xludf.DUMMYFUNCTION("""COMPUTED_VALUE"""),"")</f>
        <v/>
      </c>
      <c r="T846" t="str">
        <f>IFERROR(__xludf.DUMMYFUNCTION("""COMPUTED_VALUE"""),"")</f>
        <v/>
      </c>
      <c r="U846" t="str">
        <f>IFERROR(__xludf.DUMMYFUNCTION("""COMPUTED_VALUE"""),"")</f>
        <v/>
      </c>
      <c r="V846" t="str">
        <f>IFERROR(__xludf.DUMMYFUNCTION("""COMPUTED_VALUE"""),"")</f>
        <v/>
      </c>
      <c r="W846" t="str">
        <f>IFERROR(__xludf.DUMMYFUNCTION("""COMPUTED_VALUE"""),"")</f>
        <v/>
      </c>
      <c r="X846" t="str">
        <f>IFERROR(__xludf.DUMMYFUNCTION("""COMPUTED_VALUE"""),"")</f>
        <v/>
      </c>
      <c r="Y846" t="str">
        <f>IFERROR(__xludf.DUMMYFUNCTION("""COMPUTED_VALUE"""),"")</f>
        <v/>
      </c>
      <c r="Z846" t="str">
        <f>IFERROR(__xludf.DUMMYFUNCTION("""COMPUTED_VALUE"""),"")</f>
        <v/>
      </c>
      <c r="AA846" t="str">
        <f>IFERROR(__xludf.DUMMYFUNCTION("""COMPUTED_VALUE"""),"")</f>
        <v/>
      </c>
      <c r="AB846" t="str">
        <f>IFERROR(__xludf.DUMMYFUNCTION("""COMPUTED_VALUE"""),"")</f>
        <v/>
      </c>
      <c r="AC846" t="str">
        <f>IFERROR(__xludf.DUMMYFUNCTION("""COMPUTED_VALUE"""),"")</f>
        <v/>
      </c>
      <c r="AD846" t="str">
        <f>IFERROR(__xludf.DUMMYFUNCTION("""COMPUTED_VALUE"""),"")</f>
        <v/>
      </c>
      <c r="AE846" t="str">
        <f>IFERROR(__xludf.DUMMYFUNCTION("""COMPUTED_VALUE"""),"")</f>
        <v/>
      </c>
      <c r="AF846" t="str">
        <f>IFERROR(__xludf.DUMMYFUNCTION("""COMPUTED_VALUE"""),"")</f>
        <v/>
      </c>
      <c r="AG846" t="str">
        <f>IFERROR(__xludf.DUMMYFUNCTION("""COMPUTED_VALUE"""),"")</f>
        <v/>
      </c>
    </row>
    <row r="847">
      <c r="A847" t="str">
        <f>IFERROR(__xludf.DUMMYFUNCTION("""COMPUTED_VALUE"""),"")</f>
        <v/>
      </c>
      <c r="B847" t="str">
        <f>IFERROR(__xludf.DUMMYFUNCTION("""COMPUTED_VALUE"""),"")</f>
        <v/>
      </c>
      <c r="C847" t="str">
        <f>IFERROR(__xludf.DUMMYFUNCTION("""COMPUTED_VALUE"""),"")</f>
        <v/>
      </c>
      <c r="D847" t="str">
        <f>IFERROR(__xludf.DUMMYFUNCTION("""COMPUTED_VALUE"""),"")</f>
        <v/>
      </c>
      <c r="E847" t="str">
        <f>IFERROR(__xludf.DUMMYFUNCTION("""COMPUTED_VALUE"""),"")</f>
        <v/>
      </c>
      <c r="F847" t="str">
        <f>IFERROR(__xludf.DUMMYFUNCTION("""COMPUTED_VALUE"""),"")</f>
        <v/>
      </c>
      <c r="G847" t="str">
        <f>IFERROR(__xludf.DUMMYFUNCTION("""COMPUTED_VALUE"""),"")</f>
        <v/>
      </c>
      <c r="H847" t="str">
        <f>IFERROR(__xludf.DUMMYFUNCTION("""COMPUTED_VALUE"""),"")</f>
        <v/>
      </c>
      <c r="I847" t="str">
        <f>IFERROR(__xludf.DUMMYFUNCTION("""COMPUTED_VALUE"""),"")</f>
        <v/>
      </c>
      <c r="J847" t="str">
        <f>IFERROR(__xludf.DUMMYFUNCTION("""COMPUTED_VALUE"""),"")</f>
        <v/>
      </c>
      <c r="K847" t="str">
        <f>IFERROR(__xludf.DUMMYFUNCTION("""COMPUTED_VALUE"""),"")</f>
        <v/>
      </c>
      <c r="L847" s="61" t="str">
        <f>IFERROR(__xludf.DUMMYFUNCTION("""COMPUTED_VALUE"""),"")</f>
        <v/>
      </c>
      <c r="M847" s="61" t="str">
        <f>IFERROR(__xludf.DUMMYFUNCTION("""COMPUTED_VALUE"""),"")</f>
        <v/>
      </c>
      <c r="N847" t="str">
        <f>IFERROR(__xludf.DUMMYFUNCTION("""COMPUTED_VALUE"""),"")</f>
        <v/>
      </c>
      <c r="O847" t="str">
        <f>IFERROR(__xludf.DUMMYFUNCTION("""COMPUTED_VALUE"""),"")</f>
        <v/>
      </c>
      <c r="P847" t="str">
        <f>IFERROR(__xludf.DUMMYFUNCTION("""COMPUTED_VALUE"""),"")</f>
        <v/>
      </c>
      <c r="Q847" t="str">
        <f>IFERROR(__xludf.DUMMYFUNCTION("""COMPUTED_VALUE"""),"")</f>
        <v/>
      </c>
      <c r="R847" t="str">
        <f>IFERROR(__xludf.DUMMYFUNCTION("""COMPUTED_VALUE"""),"")</f>
        <v/>
      </c>
      <c r="S847" t="str">
        <f>IFERROR(__xludf.DUMMYFUNCTION("""COMPUTED_VALUE"""),"")</f>
        <v/>
      </c>
      <c r="T847" t="str">
        <f>IFERROR(__xludf.DUMMYFUNCTION("""COMPUTED_VALUE"""),"")</f>
        <v/>
      </c>
      <c r="U847" t="str">
        <f>IFERROR(__xludf.DUMMYFUNCTION("""COMPUTED_VALUE"""),"")</f>
        <v/>
      </c>
      <c r="V847" t="str">
        <f>IFERROR(__xludf.DUMMYFUNCTION("""COMPUTED_VALUE"""),"")</f>
        <v/>
      </c>
      <c r="W847" t="str">
        <f>IFERROR(__xludf.DUMMYFUNCTION("""COMPUTED_VALUE"""),"")</f>
        <v/>
      </c>
      <c r="X847" t="str">
        <f>IFERROR(__xludf.DUMMYFUNCTION("""COMPUTED_VALUE"""),"")</f>
        <v/>
      </c>
      <c r="Y847" t="str">
        <f>IFERROR(__xludf.DUMMYFUNCTION("""COMPUTED_VALUE"""),"")</f>
        <v/>
      </c>
      <c r="Z847" t="str">
        <f>IFERROR(__xludf.DUMMYFUNCTION("""COMPUTED_VALUE"""),"")</f>
        <v/>
      </c>
      <c r="AA847" t="str">
        <f>IFERROR(__xludf.DUMMYFUNCTION("""COMPUTED_VALUE"""),"")</f>
        <v/>
      </c>
      <c r="AB847" t="str">
        <f>IFERROR(__xludf.DUMMYFUNCTION("""COMPUTED_VALUE"""),"")</f>
        <v/>
      </c>
      <c r="AC847" t="str">
        <f>IFERROR(__xludf.DUMMYFUNCTION("""COMPUTED_VALUE"""),"")</f>
        <v/>
      </c>
      <c r="AD847" t="str">
        <f>IFERROR(__xludf.DUMMYFUNCTION("""COMPUTED_VALUE"""),"")</f>
        <v/>
      </c>
      <c r="AE847" t="str">
        <f>IFERROR(__xludf.DUMMYFUNCTION("""COMPUTED_VALUE"""),"")</f>
        <v/>
      </c>
      <c r="AF847" t="str">
        <f>IFERROR(__xludf.DUMMYFUNCTION("""COMPUTED_VALUE"""),"")</f>
        <v/>
      </c>
      <c r="AG847" t="str">
        <f>IFERROR(__xludf.DUMMYFUNCTION("""COMPUTED_VALUE"""),"")</f>
        <v/>
      </c>
    </row>
    <row r="848">
      <c r="A848" t="str">
        <f>IFERROR(__xludf.DUMMYFUNCTION("""COMPUTED_VALUE"""),"")</f>
        <v/>
      </c>
      <c r="B848" t="str">
        <f>IFERROR(__xludf.DUMMYFUNCTION("""COMPUTED_VALUE"""),"")</f>
        <v/>
      </c>
      <c r="C848" t="str">
        <f>IFERROR(__xludf.DUMMYFUNCTION("""COMPUTED_VALUE"""),"")</f>
        <v/>
      </c>
      <c r="D848" t="str">
        <f>IFERROR(__xludf.DUMMYFUNCTION("""COMPUTED_VALUE"""),"")</f>
        <v/>
      </c>
      <c r="E848" t="str">
        <f>IFERROR(__xludf.DUMMYFUNCTION("""COMPUTED_VALUE"""),"")</f>
        <v/>
      </c>
      <c r="F848" t="str">
        <f>IFERROR(__xludf.DUMMYFUNCTION("""COMPUTED_VALUE"""),"")</f>
        <v/>
      </c>
      <c r="G848" t="str">
        <f>IFERROR(__xludf.DUMMYFUNCTION("""COMPUTED_VALUE"""),"")</f>
        <v/>
      </c>
      <c r="H848" t="str">
        <f>IFERROR(__xludf.DUMMYFUNCTION("""COMPUTED_VALUE"""),"")</f>
        <v/>
      </c>
      <c r="I848" t="str">
        <f>IFERROR(__xludf.DUMMYFUNCTION("""COMPUTED_VALUE"""),"")</f>
        <v/>
      </c>
      <c r="J848" t="str">
        <f>IFERROR(__xludf.DUMMYFUNCTION("""COMPUTED_VALUE"""),"")</f>
        <v/>
      </c>
      <c r="K848" t="str">
        <f>IFERROR(__xludf.DUMMYFUNCTION("""COMPUTED_VALUE"""),"")</f>
        <v/>
      </c>
      <c r="L848" s="61" t="str">
        <f>IFERROR(__xludf.DUMMYFUNCTION("""COMPUTED_VALUE"""),"")</f>
        <v/>
      </c>
      <c r="M848" s="61" t="str">
        <f>IFERROR(__xludf.DUMMYFUNCTION("""COMPUTED_VALUE"""),"")</f>
        <v/>
      </c>
      <c r="N848" t="str">
        <f>IFERROR(__xludf.DUMMYFUNCTION("""COMPUTED_VALUE"""),"")</f>
        <v/>
      </c>
      <c r="O848" t="str">
        <f>IFERROR(__xludf.DUMMYFUNCTION("""COMPUTED_VALUE"""),"")</f>
        <v/>
      </c>
      <c r="P848" t="str">
        <f>IFERROR(__xludf.DUMMYFUNCTION("""COMPUTED_VALUE"""),"")</f>
        <v/>
      </c>
      <c r="Q848" t="str">
        <f>IFERROR(__xludf.DUMMYFUNCTION("""COMPUTED_VALUE"""),"")</f>
        <v/>
      </c>
      <c r="R848" t="str">
        <f>IFERROR(__xludf.DUMMYFUNCTION("""COMPUTED_VALUE"""),"")</f>
        <v/>
      </c>
      <c r="S848" t="str">
        <f>IFERROR(__xludf.DUMMYFUNCTION("""COMPUTED_VALUE"""),"")</f>
        <v/>
      </c>
      <c r="T848" t="str">
        <f>IFERROR(__xludf.DUMMYFUNCTION("""COMPUTED_VALUE"""),"")</f>
        <v/>
      </c>
      <c r="U848" t="str">
        <f>IFERROR(__xludf.DUMMYFUNCTION("""COMPUTED_VALUE"""),"")</f>
        <v/>
      </c>
      <c r="V848" t="str">
        <f>IFERROR(__xludf.DUMMYFUNCTION("""COMPUTED_VALUE"""),"")</f>
        <v/>
      </c>
      <c r="W848" t="str">
        <f>IFERROR(__xludf.DUMMYFUNCTION("""COMPUTED_VALUE"""),"")</f>
        <v/>
      </c>
      <c r="X848" t="str">
        <f>IFERROR(__xludf.DUMMYFUNCTION("""COMPUTED_VALUE"""),"")</f>
        <v/>
      </c>
      <c r="Y848" t="str">
        <f>IFERROR(__xludf.DUMMYFUNCTION("""COMPUTED_VALUE"""),"")</f>
        <v/>
      </c>
      <c r="Z848" t="str">
        <f>IFERROR(__xludf.DUMMYFUNCTION("""COMPUTED_VALUE"""),"")</f>
        <v/>
      </c>
      <c r="AA848" t="str">
        <f>IFERROR(__xludf.DUMMYFUNCTION("""COMPUTED_VALUE"""),"")</f>
        <v/>
      </c>
      <c r="AB848" t="str">
        <f>IFERROR(__xludf.DUMMYFUNCTION("""COMPUTED_VALUE"""),"")</f>
        <v/>
      </c>
      <c r="AC848" t="str">
        <f>IFERROR(__xludf.DUMMYFUNCTION("""COMPUTED_VALUE"""),"")</f>
        <v/>
      </c>
      <c r="AD848" t="str">
        <f>IFERROR(__xludf.DUMMYFUNCTION("""COMPUTED_VALUE"""),"")</f>
        <v/>
      </c>
      <c r="AE848" t="str">
        <f>IFERROR(__xludf.DUMMYFUNCTION("""COMPUTED_VALUE"""),"")</f>
        <v/>
      </c>
      <c r="AF848" t="str">
        <f>IFERROR(__xludf.DUMMYFUNCTION("""COMPUTED_VALUE"""),"")</f>
        <v/>
      </c>
      <c r="AG848" t="str">
        <f>IFERROR(__xludf.DUMMYFUNCTION("""COMPUTED_VALUE"""),"")</f>
        <v/>
      </c>
    </row>
    <row r="849">
      <c r="A849" t="str">
        <f>IFERROR(__xludf.DUMMYFUNCTION("""COMPUTED_VALUE"""),"")</f>
        <v/>
      </c>
      <c r="B849" t="str">
        <f>IFERROR(__xludf.DUMMYFUNCTION("""COMPUTED_VALUE"""),"")</f>
        <v/>
      </c>
      <c r="C849" t="str">
        <f>IFERROR(__xludf.DUMMYFUNCTION("""COMPUTED_VALUE"""),"")</f>
        <v/>
      </c>
      <c r="D849" t="str">
        <f>IFERROR(__xludf.DUMMYFUNCTION("""COMPUTED_VALUE"""),"")</f>
        <v/>
      </c>
      <c r="E849" t="str">
        <f>IFERROR(__xludf.DUMMYFUNCTION("""COMPUTED_VALUE"""),"")</f>
        <v/>
      </c>
      <c r="F849" t="str">
        <f>IFERROR(__xludf.DUMMYFUNCTION("""COMPUTED_VALUE"""),"")</f>
        <v/>
      </c>
      <c r="G849" t="str">
        <f>IFERROR(__xludf.DUMMYFUNCTION("""COMPUTED_VALUE"""),"")</f>
        <v/>
      </c>
      <c r="H849" t="str">
        <f>IFERROR(__xludf.DUMMYFUNCTION("""COMPUTED_VALUE"""),"")</f>
        <v/>
      </c>
      <c r="I849" t="str">
        <f>IFERROR(__xludf.DUMMYFUNCTION("""COMPUTED_VALUE"""),"")</f>
        <v/>
      </c>
      <c r="J849" t="str">
        <f>IFERROR(__xludf.DUMMYFUNCTION("""COMPUTED_VALUE"""),"")</f>
        <v/>
      </c>
      <c r="K849" t="str">
        <f>IFERROR(__xludf.DUMMYFUNCTION("""COMPUTED_VALUE"""),"")</f>
        <v/>
      </c>
      <c r="L849" s="61" t="str">
        <f>IFERROR(__xludf.DUMMYFUNCTION("""COMPUTED_VALUE"""),"")</f>
        <v/>
      </c>
      <c r="M849" s="61" t="str">
        <f>IFERROR(__xludf.DUMMYFUNCTION("""COMPUTED_VALUE"""),"")</f>
        <v/>
      </c>
      <c r="N849" t="str">
        <f>IFERROR(__xludf.DUMMYFUNCTION("""COMPUTED_VALUE"""),"")</f>
        <v/>
      </c>
      <c r="O849" t="str">
        <f>IFERROR(__xludf.DUMMYFUNCTION("""COMPUTED_VALUE"""),"")</f>
        <v/>
      </c>
      <c r="P849" t="str">
        <f>IFERROR(__xludf.DUMMYFUNCTION("""COMPUTED_VALUE"""),"")</f>
        <v/>
      </c>
      <c r="Q849" t="str">
        <f>IFERROR(__xludf.DUMMYFUNCTION("""COMPUTED_VALUE"""),"")</f>
        <v/>
      </c>
      <c r="R849" t="str">
        <f>IFERROR(__xludf.DUMMYFUNCTION("""COMPUTED_VALUE"""),"")</f>
        <v/>
      </c>
      <c r="S849" t="str">
        <f>IFERROR(__xludf.DUMMYFUNCTION("""COMPUTED_VALUE"""),"")</f>
        <v/>
      </c>
      <c r="T849" t="str">
        <f>IFERROR(__xludf.DUMMYFUNCTION("""COMPUTED_VALUE"""),"")</f>
        <v/>
      </c>
      <c r="U849" t="str">
        <f>IFERROR(__xludf.DUMMYFUNCTION("""COMPUTED_VALUE"""),"")</f>
        <v/>
      </c>
      <c r="V849" t="str">
        <f>IFERROR(__xludf.DUMMYFUNCTION("""COMPUTED_VALUE"""),"")</f>
        <v/>
      </c>
      <c r="W849" t="str">
        <f>IFERROR(__xludf.DUMMYFUNCTION("""COMPUTED_VALUE"""),"")</f>
        <v/>
      </c>
      <c r="X849" t="str">
        <f>IFERROR(__xludf.DUMMYFUNCTION("""COMPUTED_VALUE"""),"")</f>
        <v/>
      </c>
      <c r="Y849" t="str">
        <f>IFERROR(__xludf.DUMMYFUNCTION("""COMPUTED_VALUE"""),"")</f>
        <v/>
      </c>
      <c r="Z849" t="str">
        <f>IFERROR(__xludf.DUMMYFUNCTION("""COMPUTED_VALUE"""),"")</f>
        <v/>
      </c>
      <c r="AA849" t="str">
        <f>IFERROR(__xludf.DUMMYFUNCTION("""COMPUTED_VALUE"""),"")</f>
        <v/>
      </c>
      <c r="AB849" t="str">
        <f>IFERROR(__xludf.DUMMYFUNCTION("""COMPUTED_VALUE"""),"")</f>
        <v/>
      </c>
      <c r="AC849" t="str">
        <f>IFERROR(__xludf.DUMMYFUNCTION("""COMPUTED_VALUE"""),"")</f>
        <v/>
      </c>
      <c r="AD849" t="str">
        <f>IFERROR(__xludf.DUMMYFUNCTION("""COMPUTED_VALUE"""),"")</f>
        <v/>
      </c>
      <c r="AE849" t="str">
        <f>IFERROR(__xludf.DUMMYFUNCTION("""COMPUTED_VALUE"""),"")</f>
        <v/>
      </c>
      <c r="AF849" t="str">
        <f>IFERROR(__xludf.DUMMYFUNCTION("""COMPUTED_VALUE"""),"")</f>
        <v/>
      </c>
      <c r="AG849" t="str">
        <f>IFERROR(__xludf.DUMMYFUNCTION("""COMPUTED_VALUE"""),"")</f>
        <v/>
      </c>
    </row>
    <row r="850">
      <c r="A850" t="str">
        <f>IFERROR(__xludf.DUMMYFUNCTION("""COMPUTED_VALUE"""),"")</f>
        <v/>
      </c>
      <c r="B850" t="str">
        <f>IFERROR(__xludf.DUMMYFUNCTION("""COMPUTED_VALUE"""),"")</f>
        <v/>
      </c>
      <c r="C850" t="str">
        <f>IFERROR(__xludf.DUMMYFUNCTION("""COMPUTED_VALUE"""),"")</f>
        <v/>
      </c>
      <c r="D850" t="str">
        <f>IFERROR(__xludf.DUMMYFUNCTION("""COMPUTED_VALUE"""),"")</f>
        <v/>
      </c>
      <c r="E850" t="str">
        <f>IFERROR(__xludf.DUMMYFUNCTION("""COMPUTED_VALUE"""),"")</f>
        <v/>
      </c>
      <c r="F850" t="str">
        <f>IFERROR(__xludf.DUMMYFUNCTION("""COMPUTED_VALUE"""),"")</f>
        <v/>
      </c>
      <c r="G850" t="str">
        <f>IFERROR(__xludf.DUMMYFUNCTION("""COMPUTED_VALUE"""),"")</f>
        <v/>
      </c>
      <c r="H850" t="str">
        <f>IFERROR(__xludf.DUMMYFUNCTION("""COMPUTED_VALUE"""),"")</f>
        <v/>
      </c>
      <c r="I850" t="str">
        <f>IFERROR(__xludf.DUMMYFUNCTION("""COMPUTED_VALUE"""),"")</f>
        <v/>
      </c>
      <c r="J850" t="str">
        <f>IFERROR(__xludf.DUMMYFUNCTION("""COMPUTED_VALUE"""),"")</f>
        <v/>
      </c>
      <c r="K850" t="str">
        <f>IFERROR(__xludf.DUMMYFUNCTION("""COMPUTED_VALUE"""),"")</f>
        <v/>
      </c>
      <c r="L850" s="61" t="str">
        <f>IFERROR(__xludf.DUMMYFUNCTION("""COMPUTED_VALUE"""),"")</f>
        <v/>
      </c>
      <c r="M850" s="61" t="str">
        <f>IFERROR(__xludf.DUMMYFUNCTION("""COMPUTED_VALUE"""),"")</f>
        <v/>
      </c>
      <c r="N850" t="str">
        <f>IFERROR(__xludf.DUMMYFUNCTION("""COMPUTED_VALUE"""),"")</f>
        <v/>
      </c>
      <c r="O850" t="str">
        <f>IFERROR(__xludf.DUMMYFUNCTION("""COMPUTED_VALUE"""),"")</f>
        <v/>
      </c>
      <c r="P850" t="str">
        <f>IFERROR(__xludf.DUMMYFUNCTION("""COMPUTED_VALUE"""),"")</f>
        <v/>
      </c>
      <c r="Q850" t="str">
        <f>IFERROR(__xludf.DUMMYFUNCTION("""COMPUTED_VALUE"""),"")</f>
        <v/>
      </c>
      <c r="R850" t="str">
        <f>IFERROR(__xludf.DUMMYFUNCTION("""COMPUTED_VALUE"""),"")</f>
        <v/>
      </c>
      <c r="S850" t="str">
        <f>IFERROR(__xludf.DUMMYFUNCTION("""COMPUTED_VALUE"""),"")</f>
        <v/>
      </c>
      <c r="T850" t="str">
        <f>IFERROR(__xludf.DUMMYFUNCTION("""COMPUTED_VALUE"""),"")</f>
        <v/>
      </c>
      <c r="U850" t="str">
        <f>IFERROR(__xludf.DUMMYFUNCTION("""COMPUTED_VALUE"""),"")</f>
        <v/>
      </c>
      <c r="V850" t="str">
        <f>IFERROR(__xludf.DUMMYFUNCTION("""COMPUTED_VALUE"""),"")</f>
        <v/>
      </c>
      <c r="W850" t="str">
        <f>IFERROR(__xludf.DUMMYFUNCTION("""COMPUTED_VALUE"""),"")</f>
        <v/>
      </c>
      <c r="X850" t="str">
        <f>IFERROR(__xludf.DUMMYFUNCTION("""COMPUTED_VALUE"""),"")</f>
        <v/>
      </c>
      <c r="Y850" t="str">
        <f>IFERROR(__xludf.DUMMYFUNCTION("""COMPUTED_VALUE"""),"")</f>
        <v/>
      </c>
      <c r="Z850" t="str">
        <f>IFERROR(__xludf.DUMMYFUNCTION("""COMPUTED_VALUE"""),"")</f>
        <v/>
      </c>
      <c r="AA850" t="str">
        <f>IFERROR(__xludf.DUMMYFUNCTION("""COMPUTED_VALUE"""),"")</f>
        <v/>
      </c>
      <c r="AB850" t="str">
        <f>IFERROR(__xludf.DUMMYFUNCTION("""COMPUTED_VALUE"""),"")</f>
        <v/>
      </c>
      <c r="AC850" t="str">
        <f>IFERROR(__xludf.DUMMYFUNCTION("""COMPUTED_VALUE"""),"")</f>
        <v/>
      </c>
      <c r="AD850" t="str">
        <f>IFERROR(__xludf.DUMMYFUNCTION("""COMPUTED_VALUE"""),"")</f>
        <v/>
      </c>
      <c r="AE850" t="str">
        <f>IFERROR(__xludf.DUMMYFUNCTION("""COMPUTED_VALUE"""),"")</f>
        <v/>
      </c>
      <c r="AF850" t="str">
        <f>IFERROR(__xludf.DUMMYFUNCTION("""COMPUTED_VALUE"""),"")</f>
        <v/>
      </c>
      <c r="AG850" t="str">
        <f>IFERROR(__xludf.DUMMYFUNCTION("""COMPUTED_VALUE"""),"")</f>
        <v/>
      </c>
    </row>
    <row r="851">
      <c r="A851" t="str">
        <f>IFERROR(__xludf.DUMMYFUNCTION("""COMPUTED_VALUE"""),"")</f>
        <v/>
      </c>
      <c r="B851" t="str">
        <f>IFERROR(__xludf.DUMMYFUNCTION("""COMPUTED_VALUE"""),"")</f>
        <v/>
      </c>
      <c r="C851" t="str">
        <f>IFERROR(__xludf.DUMMYFUNCTION("""COMPUTED_VALUE"""),"")</f>
        <v/>
      </c>
      <c r="D851" t="str">
        <f>IFERROR(__xludf.DUMMYFUNCTION("""COMPUTED_VALUE"""),"")</f>
        <v/>
      </c>
      <c r="E851" t="str">
        <f>IFERROR(__xludf.DUMMYFUNCTION("""COMPUTED_VALUE"""),"")</f>
        <v/>
      </c>
      <c r="F851" t="str">
        <f>IFERROR(__xludf.DUMMYFUNCTION("""COMPUTED_VALUE"""),"")</f>
        <v/>
      </c>
      <c r="G851" t="str">
        <f>IFERROR(__xludf.DUMMYFUNCTION("""COMPUTED_VALUE"""),"")</f>
        <v/>
      </c>
      <c r="H851" t="str">
        <f>IFERROR(__xludf.DUMMYFUNCTION("""COMPUTED_VALUE"""),"")</f>
        <v/>
      </c>
      <c r="I851" t="str">
        <f>IFERROR(__xludf.DUMMYFUNCTION("""COMPUTED_VALUE"""),"")</f>
        <v/>
      </c>
      <c r="J851" t="str">
        <f>IFERROR(__xludf.DUMMYFUNCTION("""COMPUTED_VALUE"""),"")</f>
        <v/>
      </c>
      <c r="K851" t="str">
        <f>IFERROR(__xludf.DUMMYFUNCTION("""COMPUTED_VALUE"""),"")</f>
        <v/>
      </c>
      <c r="L851" s="61" t="str">
        <f>IFERROR(__xludf.DUMMYFUNCTION("""COMPUTED_VALUE"""),"")</f>
        <v/>
      </c>
      <c r="M851" s="61" t="str">
        <f>IFERROR(__xludf.DUMMYFUNCTION("""COMPUTED_VALUE"""),"")</f>
        <v/>
      </c>
      <c r="N851" t="str">
        <f>IFERROR(__xludf.DUMMYFUNCTION("""COMPUTED_VALUE"""),"")</f>
        <v/>
      </c>
      <c r="O851" t="str">
        <f>IFERROR(__xludf.DUMMYFUNCTION("""COMPUTED_VALUE"""),"")</f>
        <v/>
      </c>
      <c r="P851" t="str">
        <f>IFERROR(__xludf.DUMMYFUNCTION("""COMPUTED_VALUE"""),"")</f>
        <v/>
      </c>
      <c r="Q851" t="str">
        <f>IFERROR(__xludf.DUMMYFUNCTION("""COMPUTED_VALUE"""),"")</f>
        <v/>
      </c>
      <c r="R851" t="str">
        <f>IFERROR(__xludf.DUMMYFUNCTION("""COMPUTED_VALUE"""),"")</f>
        <v/>
      </c>
      <c r="S851" t="str">
        <f>IFERROR(__xludf.DUMMYFUNCTION("""COMPUTED_VALUE"""),"")</f>
        <v/>
      </c>
      <c r="T851" t="str">
        <f>IFERROR(__xludf.DUMMYFUNCTION("""COMPUTED_VALUE"""),"")</f>
        <v/>
      </c>
      <c r="U851" t="str">
        <f>IFERROR(__xludf.DUMMYFUNCTION("""COMPUTED_VALUE"""),"")</f>
        <v/>
      </c>
      <c r="V851" t="str">
        <f>IFERROR(__xludf.DUMMYFUNCTION("""COMPUTED_VALUE"""),"")</f>
        <v/>
      </c>
      <c r="W851" t="str">
        <f>IFERROR(__xludf.DUMMYFUNCTION("""COMPUTED_VALUE"""),"")</f>
        <v/>
      </c>
      <c r="X851" t="str">
        <f>IFERROR(__xludf.DUMMYFUNCTION("""COMPUTED_VALUE"""),"")</f>
        <v/>
      </c>
      <c r="Y851" t="str">
        <f>IFERROR(__xludf.DUMMYFUNCTION("""COMPUTED_VALUE"""),"")</f>
        <v/>
      </c>
      <c r="Z851" t="str">
        <f>IFERROR(__xludf.DUMMYFUNCTION("""COMPUTED_VALUE"""),"")</f>
        <v/>
      </c>
      <c r="AA851" t="str">
        <f>IFERROR(__xludf.DUMMYFUNCTION("""COMPUTED_VALUE"""),"")</f>
        <v/>
      </c>
      <c r="AB851" t="str">
        <f>IFERROR(__xludf.DUMMYFUNCTION("""COMPUTED_VALUE"""),"")</f>
        <v/>
      </c>
      <c r="AC851" t="str">
        <f>IFERROR(__xludf.DUMMYFUNCTION("""COMPUTED_VALUE"""),"")</f>
        <v/>
      </c>
      <c r="AD851" t="str">
        <f>IFERROR(__xludf.DUMMYFUNCTION("""COMPUTED_VALUE"""),"")</f>
        <v/>
      </c>
      <c r="AE851" t="str">
        <f>IFERROR(__xludf.DUMMYFUNCTION("""COMPUTED_VALUE"""),"")</f>
        <v/>
      </c>
      <c r="AF851" t="str">
        <f>IFERROR(__xludf.DUMMYFUNCTION("""COMPUTED_VALUE"""),"")</f>
        <v/>
      </c>
      <c r="AG851" t="str">
        <f>IFERROR(__xludf.DUMMYFUNCTION("""COMPUTED_VALUE"""),"")</f>
        <v/>
      </c>
    </row>
    <row r="852">
      <c r="A852" t="str">
        <f>IFERROR(__xludf.DUMMYFUNCTION("""COMPUTED_VALUE"""),"")</f>
        <v/>
      </c>
      <c r="B852" t="str">
        <f>IFERROR(__xludf.DUMMYFUNCTION("""COMPUTED_VALUE"""),"")</f>
        <v/>
      </c>
      <c r="C852" t="str">
        <f>IFERROR(__xludf.DUMMYFUNCTION("""COMPUTED_VALUE"""),"")</f>
        <v/>
      </c>
      <c r="D852" t="str">
        <f>IFERROR(__xludf.DUMMYFUNCTION("""COMPUTED_VALUE"""),"")</f>
        <v/>
      </c>
      <c r="E852" t="str">
        <f>IFERROR(__xludf.DUMMYFUNCTION("""COMPUTED_VALUE"""),"")</f>
        <v/>
      </c>
      <c r="F852" t="str">
        <f>IFERROR(__xludf.DUMMYFUNCTION("""COMPUTED_VALUE"""),"")</f>
        <v/>
      </c>
      <c r="G852" t="str">
        <f>IFERROR(__xludf.DUMMYFUNCTION("""COMPUTED_VALUE"""),"")</f>
        <v/>
      </c>
      <c r="H852" t="str">
        <f>IFERROR(__xludf.DUMMYFUNCTION("""COMPUTED_VALUE"""),"")</f>
        <v/>
      </c>
      <c r="I852" t="str">
        <f>IFERROR(__xludf.DUMMYFUNCTION("""COMPUTED_VALUE"""),"")</f>
        <v/>
      </c>
      <c r="J852" t="str">
        <f>IFERROR(__xludf.DUMMYFUNCTION("""COMPUTED_VALUE"""),"")</f>
        <v/>
      </c>
      <c r="K852" t="str">
        <f>IFERROR(__xludf.DUMMYFUNCTION("""COMPUTED_VALUE"""),"")</f>
        <v/>
      </c>
      <c r="L852" s="61" t="str">
        <f>IFERROR(__xludf.DUMMYFUNCTION("""COMPUTED_VALUE"""),"")</f>
        <v/>
      </c>
      <c r="M852" s="61" t="str">
        <f>IFERROR(__xludf.DUMMYFUNCTION("""COMPUTED_VALUE"""),"")</f>
        <v/>
      </c>
      <c r="N852" t="str">
        <f>IFERROR(__xludf.DUMMYFUNCTION("""COMPUTED_VALUE"""),"")</f>
        <v/>
      </c>
      <c r="O852" t="str">
        <f>IFERROR(__xludf.DUMMYFUNCTION("""COMPUTED_VALUE"""),"")</f>
        <v/>
      </c>
      <c r="P852" t="str">
        <f>IFERROR(__xludf.DUMMYFUNCTION("""COMPUTED_VALUE"""),"")</f>
        <v/>
      </c>
      <c r="Q852" t="str">
        <f>IFERROR(__xludf.DUMMYFUNCTION("""COMPUTED_VALUE"""),"")</f>
        <v/>
      </c>
      <c r="R852" t="str">
        <f>IFERROR(__xludf.DUMMYFUNCTION("""COMPUTED_VALUE"""),"")</f>
        <v/>
      </c>
      <c r="S852" t="str">
        <f>IFERROR(__xludf.DUMMYFUNCTION("""COMPUTED_VALUE"""),"")</f>
        <v/>
      </c>
      <c r="T852" t="str">
        <f>IFERROR(__xludf.DUMMYFUNCTION("""COMPUTED_VALUE"""),"")</f>
        <v/>
      </c>
      <c r="U852" t="str">
        <f>IFERROR(__xludf.DUMMYFUNCTION("""COMPUTED_VALUE"""),"")</f>
        <v/>
      </c>
      <c r="V852" t="str">
        <f>IFERROR(__xludf.DUMMYFUNCTION("""COMPUTED_VALUE"""),"")</f>
        <v/>
      </c>
      <c r="W852" t="str">
        <f>IFERROR(__xludf.DUMMYFUNCTION("""COMPUTED_VALUE"""),"")</f>
        <v/>
      </c>
      <c r="X852" t="str">
        <f>IFERROR(__xludf.DUMMYFUNCTION("""COMPUTED_VALUE"""),"")</f>
        <v/>
      </c>
      <c r="Y852" t="str">
        <f>IFERROR(__xludf.DUMMYFUNCTION("""COMPUTED_VALUE"""),"")</f>
        <v/>
      </c>
      <c r="Z852" t="str">
        <f>IFERROR(__xludf.DUMMYFUNCTION("""COMPUTED_VALUE"""),"")</f>
        <v/>
      </c>
      <c r="AA852" t="str">
        <f>IFERROR(__xludf.DUMMYFUNCTION("""COMPUTED_VALUE"""),"")</f>
        <v/>
      </c>
      <c r="AB852" t="str">
        <f>IFERROR(__xludf.DUMMYFUNCTION("""COMPUTED_VALUE"""),"")</f>
        <v/>
      </c>
      <c r="AC852" t="str">
        <f>IFERROR(__xludf.DUMMYFUNCTION("""COMPUTED_VALUE"""),"")</f>
        <v/>
      </c>
      <c r="AD852" t="str">
        <f>IFERROR(__xludf.DUMMYFUNCTION("""COMPUTED_VALUE"""),"")</f>
        <v/>
      </c>
      <c r="AE852" t="str">
        <f>IFERROR(__xludf.DUMMYFUNCTION("""COMPUTED_VALUE"""),"")</f>
        <v/>
      </c>
      <c r="AF852" t="str">
        <f>IFERROR(__xludf.DUMMYFUNCTION("""COMPUTED_VALUE"""),"")</f>
        <v/>
      </c>
      <c r="AG852" t="str">
        <f>IFERROR(__xludf.DUMMYFUNCTION("""COMPUTED_VALUE"""),"")</f>
        <v/>
      </c>
    </row>
    <row r="853">
      <c r="A853" t="str">
        <f>IFERROR(__xludf.DUMMYFUNCTION("""COMPUTED_VALUE"""),"")</f>
        <v/>
      </c>
      <c r="B853" t="str">
        <f>IFERROR(__xludf.DUMMYFUNCTION("""COMPUTED_VALUE"""),"")</f>
        <v/>
      </c>
      <c r="C853" t="str">
        <f>IFERROR(__xludf.DUMMYFUNCTION("""COMPUTED_VALUE"""),"")</f>
        <v/>
      </c>
      <c r="D853" t="str">
        <f>IFERROR(__xludf.DUMMYFUNCTION("""COMPUTED_VALUE"""),"")</f>
        <v/>
      </c>
      <c r="E853" t="str">
        <f>IFERROR(__xludf.DUMMYFUNCTION("""COMPUTED_VALUE"""),"")</f>
        <v/>
      </c>
      <c r="F853" t="str">
        <f>IFERROR(__xludf.DUMMYFUNCTION("""COMPUTED_VALUE"""),"")</f>
        <v/>
      </c>
      <c r="G853" t="str">
        <f>IFERROR(__xludf.DUMMYFUNCTION("""COMPUTED_VALUE"""),"")</f>
        <v/>
      </c>
      <c r="H853" t="str">
        <f>IFERROR(__xludf.DUMMYFUNCTION("""COMPUTED_VALUE"""),"")</f>
        <v/>
      </c>
      <c r="I853" t="str">
        <f>IFERROR(__xludf.DUMMYFUNCTION("""COMPUTED_VALUE"""),"")</f>
        <v/>
      </c>
      <c r="J853" t="str">
        <f>IFERROR(__xludf.DUMMYFUNCTION("""COMPUTED_VALUE"""),"")</f>
        <v/>
      </c>
      <c r="K853" t="str">
        <f>IFERROR(__xludf.DUMMYFUNCTION("""COMPUTED_VALUE"""),"")</f>
        <v/>
      </c>
      <c r="L853" s="61" t="str">
        <f>IFERROR(__xludf.DUMMYFUNCTION("""COMPUTED_VALUE"""),"")</f>
        <v/>
      </c>
      <c r="M853" s="61" t="str">
        <f>IFERROR(__xludf.DUMMYFUNCTION("""COMPUTED_VALUE"""),"")</f>
        <v/>
      </c>
      <c r="N853" t="str">
        <f>IFERROR(__xludf.DUMMYFUNCTION("""COMPUTED_VALUE"""),"")</f>
        <v/>
      </c>
      <c r="O853" t="str">
        <f>IFERROR(__xludf.DUMMYFUNCTION("""COMPUTED_VALUE"""),"")</f>
        <v/>
      </c>
      <c r="P853" t="str">
        <f>IFERROR(__xludf.DUMMYFUNCTION("""COMPUTED_VALUE"""),"")</f>
        <v/>
      </c>
      <c r="Q853" t="str">
        <f>IFERROR(__xludf.DUMMYFUNCTION("""COMPUTED_VALUE"""),"")</f>
        <v/>
      </c>
      <c r="R853" t="str">
        <f>IFERROR(__xludf.DUMMYFUNCTION("""COMPUTED_VALUE"""),"")</f>
        <v/>
      </c>
      <c r="S853" t="str">
        <f>IFERROR(__xludf.DUMMYFUNCTION("""COMPUTED_VALUE"""),"")</f>
        <v/>
      </c>
      <c r="T853" t="str">
        <f>IFERROR(__xludf.DUMMYFUNCTION("""COMPUTED_VALUE"""),"")</f>
        <v/>
      </c>
      <c r="U853" t="str">
        <f>IFERROR(__xludf.DUMMYFUNCTION("""COMPUTED_VALUE"""),"")</f>
        <v/>
      </c>
      <c r="V853" t="str">
        <f>IFERROR(__xludf.DUMMYFUNCTION("""COMPUTED_VALUE"""),"")</f>
        <v/>
      </c>
      <c r="W853" t="str">
        <f>IFERROR(__xludf.DUMMYFUNCTION("""COMPUTED_VALUE"""),"")</f>
        <v/>
      </c>
      <c r="X853" t="str">
        <f>IFERROR(__xludf.DUMMYFUNCTION("""COMPUTED_VALUE"""),"")</f>
        <v/>
      </c>
      <c r="Y853" t="str">
        <f>IFERROR(__xludf.DUMMYFUNCTION("""COMPUTED_VALUE"""),"")</f>
        <v/>
      </c>
      <c r="Z853" t="str">
        <f>IFERROR(__xludf.DUMMYFUNCTION("""COMPUTED_VALUE"""),"")</f>
        <v/>
      </c>
      <c r="AA853" t="str">
        <f>IFERROR(__xludf.DUMMYFUNCTION("""COMPUTED_VALUE"""),"")</f>
        <v/>
      </c>
      <c r="AB853" t="str">
        <f>IFERROR(__xludf.DUMMYFUNCTION("""COMPUTED_VALUE"""),"")</f>
        <v/>
      </c>
      <c r="AC853" t="str">
        <f>IFERROR(__xludf.DUMMYFUNCTION("""COMPUTED_VALUE"""),"")</f>
        <v/>
      </c>
      <c r="AD853" t="str">
        <f>IFERROR(__xludf.DUMMYFUNCTION("""COMPUTED_VALUE"""),"")</f>
        <v/>
      </c>
      <c r="AE853" t="str">
        <f>IFERROR(__xludf.DUMMYFUNCTION("""COMPUTED_VALUE"""),"")</f>
        <v/>
      </c>
      <c r="AF853" t="str">
        <f>IFERROR(__xludf.DUMMYFUNCTION("""COMPUTED_VALUE"""),"")</f>
        <v/>
      </c>
      <c r="AG853" t="str">
        <f>IFERROR(__xludf.DUMMYFUNCTION("""COMPUTED_VALUE"""),"")</f>
        <v/>
      </c>
    </row>
    <row r="854">
      <c r="A854" t="str">
        <f>IFERROR(__xludf.DUMMYFUNCTION("""COMPUTED_VALUE"""),"")</f>
        <v/>
      </c>
      <c r="B854" t="str">
        <f>IFERROR(__xludf.DUMMYFUNCTION("""COMPUTED_VALUE"""),"")</f>
        <v/>
      </c>
      <c r="C854" t="str">
        <f>IFERROR(__xludf.DUMMYFUNCTION("""COMPUTED_VALUE"""),"")</f>
        <v/>
      </c>
      <c r="D854" t="str">
        <f>IFERROR(__xludf.DUMMYFUNCTION("""COMPUTED_VALUE"""),"")</f>
        <v/>
      </c>
      <c r="E854" t="str">
        <f>IFERROR(__xludf.DUMMYFUNCTION("""COMPUTED_VALUE"""),"")</f>
        <v/>
      </c>
      <c r="F854" t="str">
        <f>IFERROR(__xludf.DUMMYFUNCTION("""COMPUTED_VALUE"""),"")</f>
        <v/>
      </c>
      <c r="G854" t="str">
        <f>IFERROR(__xludf.DUMMYFUNCTION("""COMPUTED_VALUE"""),"")</f>
        <v/>
      </c>
      <c r="H854" t="str">
        <f>IFERROR(__xludf.DUMMYFUNCTION("""COMPUTED_VALUE"""),"")</f>
        <v/>
      </c>
      <c r="I854" t="str">
        <f>IFERROR(__xludf.DUMMYFUNCTION("""COMPUTED_VALUE"""),"")</f>
        <v/>
      </c>
      <c r="J854" t="str">
        <f>IFERROR(__xludf.DUMMYFUNCTION("""COMPUTED_VALUE"""),"")</f>
        <v/>
      </c>
      <c r="K854" t="str">
        <f>IFERROR(__xludf.DUMMYFUNCTION("""COMPUTED_VALUE"""),"")</f>
        <v/>
      </c>
      <c r="L854" s="61" t="str">
        <f>IFERROR(__xludf.DUMMYFUNCTION("""COMPUTED_VALUE"""),"")</f>
        <v/>
      </c>
      <c r="M854" s="61" t="str">
        <f>IFERROR(__xludf.DUMMYFUNCTION("""COMPUTED_VALUE"""),"")</f>
        <v/>
      </c>
      <c r="N854" t="str">
        <f>IFERROR(__xludf.DUMMYFUNCTION("""COMPUTED_VALUE"""),"")</f>
        <v/>
      </c>
      <c r="O854" t="str">
        <f>IFERROR(__xludf.DUMMYFUNCTION("""COMPUTED_VALUE"""),"")</f>
        <v/>
      </c>
      <c r="P854" t="str">
        <f>IFERROR(__xludf.DUMMYFUNCTION("""COMPUTED_VALUE"""),"")</f>
        <v/>
      </c>
      <c r="Q854" t="str">
        <f>IFERROR(__xludf.DUMMYFUNCTION("""COMPUTED_VALUE"""),"")</f>
        <v/>
      </c>
      <c r="R854" t="str">
        <f>IFERROR(__xludf.DUMMYFUNCTION("""COMPUTED_VALUE"""),"")</f>
        <v/>
      </c>
      <c r="S854" t="str">
        <f>IFERROR(__xludf.DUMMYFUNCTION("""COMPUTED_VALUE"""),"")</f>
        <v/>
      </c>
      <c r="T854" t="str">
        <f>IFERROR(__xludf.DUMMYFUNCTION("""COMPUTED_VALUE"""),"")</f>
        <v/>
      </c>
      <c r="U854" t="str">
        <f>IFERROR(__xludf.DUMMYFUNCTION("""COMPUTED_VALUE"""),"")</f>
        <v/>
      </c>
      <c r="V854" t="str">
        <f>IFERROR(__xludf.DUMMYFUNCTION("""COMPUTED_VALUE"""),"")</f>
        <v/>
      </c>
      <c r="W854" t="str">
        <f>IFERROR(__xludf.DUMMYFUNCTION("""COMPUTED_VALUE"""),"")</f>
        <v/>
      </c>
      <c r="X854" t="str">
        <f>IFERROR(__xludf.DUMMYFUNCTION("""COMPUTED_VALUE"""),"")</f>
        <v/>
      </c>
      <c r="Y854" t="str">
        <f>IFERROR(__xludf.DUMMYFUNCTION("""COMPUTED_VALUE"""),"")</f>
        <v/>
      </c>
      <c r="Z854" t="str">
        <f>IFERROR(__xludf.DUMMYFUNCTION("""COMPUTED_VALUE"""),"")</f>
        <v/>
      </c>
      <c r="AA854" t="str">
        <f>IFERROR(__xludf.DUMMYFUNCTION("""COMPUTED_VALUE"""),"")</f>
        <v/>
      </c>
      <c r="AB854" t="str">
        <f>IFERROR(__xludf.DUMMYFUNCTION("""COMPUTED_VALUE"""),"")</f>
        <v/>
      </c>
      <c r="AC854" t="str">
        <f>IFERROR(__xludf.DUMMYFUNCTION("""COMPUTED_VALUE"""),"")</f>
        <v/>
      </c>
      <c r="AD854" t="str">
        <f>IFERROR(__xludf.DUMMYFUNCTION("""COMPUTED_VALUE"""),"")</f>
        <v/>
      </c>
      <c r="AE854" t="str">
        <f>IFERROR(__xludf.DUMMYFUNCTION("""COMPUTED_VALUE"""),"")</f>
        <v/>
      </c>
      <c r="AF854" t="str">
        <f>IFERROR(__xludf.DUMMYFUNCTION("""COMPUTED_VALUE"""),"")</f>
        <v/>
      </c>
      <c r="AG854" t="str">
        <f>IFERROR(__xludf.DUMMYFUNCTION("""COMPUTED_VALUE"""),"")</f>
        <v/>
      </c>
    </row>
    <row r="855">
      <c r="A855" t="str">
        <f>IFERROR(__xludf.DUMMYFUNCTION("""COMPUTED_VALUE"""),"")</f>
        <v/>
      </c>
      <c r="B855" t="str">
        <f>IFERROR(__xludf.DUMMYFUNCTION("""COMPUTED_VALUE"""),"")</f>
        <v/>
      </c>
      <c r="C855" t="str">
        <f>IFERROR(__xludf.DUMMYFUNCTION("""COMPUTED_VALUE"""),"")</f>
        <v/>
      </c>
      <c r="D855" t="str">
        <f>IFERROR(__xludf.DUMMYFUNCTION("""COMPUTED_VALUE"""),"")</f>
        <v/>
      </c>
      <c r="E855" t="str">
        <f>IFERROR(__xludf.DUMMYFUNCTION("""COMPUTED_VALUE"""),"")</f>
        <v/>
      </c>
      <c r="F855" t="str">
        <f>IFERROR(__xludf.DUMMYFUNCTION("""COMPUTED_VALUE"""),"")</f>
        <v/>
      </c>
      <c r="G855" t="str">
        <f>IFERROR(__xludf.DUMMYFUNCTION("""COMPUTED_VALUE"""),"")</f>
        <v/>
      </c>
      <c r="H855" t="str">
        <f>IFERROR(__xludf.DUMMYFUNCTION("""COMPUTED_VALUE"""),"")</f>
        <v/>
      </c>
      <c r="I855" t="str">
        <f>IFERROR(__xludf.DUMMYFUNCTION("""COMPUTED_VALUE"""),"")</f>
        <v/>
      </c>
      <c r="J855" t="str">
        <f>IFERROR(__xludf.DUMMYFUNCTION("""COMPUTED_VALUE"""),"")</f>
        <v/>
      </c>
      <c r="K855" t="str">
        <f>IFERROR(__xludf.DUMMYFUNCTION("""COMPUTED_VALUE"""),"")</f>
        <v/>
      </c>
      <c r="L855" s="61" t="str">
        <f>IFERROR(__xludf.DUMMYFUNCTION("""COMPUTED_VALUE"""),"")</f>
        <v/>
      </c>
      <c r="M855" s="61" t="str">
        <f>IFERROR(__xludf.DUMMYFUNCTION("""COMPUTED_VALUE"""),"")</f>
        <v/>
      </c>
      <c r="N855" t="str">
        <f>IFERROR(__xludf.DUMMYFUNCTION("""COMPUTED_VALUE"""),"")</f>
        <v/>
      </c>
      <c r="O855" t="str">
        <f>IFERROR(__xludf.DUMMYFUNCTION("""COMPUTED_VALUE"""),"")</f>
        <v/>
      </c>
      <c r="P855" t="str">
        <f>IFERROR(__xludf.DUMMYFUNCTION("""COMPUTED_VALUE"""),"")</f>
        <v/>
      </c>
      <c r="Q855" t="str">
        <f>IFERROR(__xludf.DUMMYFUNCTION("""COMPUTED_VALUE"""),"")</f>
        <v/>
      </c>
      <c r="R855" t="str">
        <f>IFERROR(__xludf.DUMMYFUNCTION("""COMPUTED_VALUE"""),"")</f>
        <v/>
      </c>
      <c r="S855" t="str">
        <f>IFERROR(__xludf.DUMMYFUNCTION("""COMPUTED_VALUE"""),"")</f>
        <v/>
      </c>
      <c r="T855" t="str">
        <f>IFERROR(__xludf.DUMMYFUNCTION("""COMPUTED_VALUE"""),"")</f>
        <v/>
      </c>
      <c r="U855" t="str">
        <f>IFERROR(__xludf.DUMMYFUNCTION("""COMPUTED_VALUE"""),"")</f>
        <v/>
      </c>
      <c r="V855" t="str">
        <f>IFERROR(__xludf.DUMMYFUNCTION("""COMPUTED_VALUE"""),"")</f>
        <v/>
      </c>
      <c r="W855" t="str">
        <f>IFERROR(__xludf.DUMMYFUNCTION("""COMPUTED_VALUE"""),"")</f>
        <v/>
      </c>
      <c r="X855" t="str">
        <f>IFERROR(__xludf.DUMMYFUNCTION("""COMPUTED_VALUE"""),"")</f>
        <v/>
      </c>
      <c r="Y855" t="str">
        <f>IFERROR(__xludf.DUMMYFUNCTION("""COMPUTED_VALUE"""),"")</f>
        <v/>
      </c>
      <c r="Z855" t="str">
        <f>IFERROR(__xludf.DUMMYFUNCTION("""COMPUTED_VALUE"""),"")</f>
        <v/>
      </c>
      <c r="AA855" t="str">
        <f>IFERROR(__xludf.DUMMYFUNCTION("""COMPUTED_VALUE"""),"")</f>
        <v/>
      </c>
      <c r="AB855" t="str">
        <f>IFERROR(__xludf.DUMMYFUNCTION("""COMPUTED_VALUE"""),"")</f>
        <v/>
      </c>
      <c r="AC855" t="str">
        <f>IFERROR(__xludf.DUMMYFUNCTION("""COMPUTED_VALUE"""),"")</f>
        <v/>
      </c>
      <c r="AD855" t="str">
        <f>IFERROR(__xludf.DUMMYFUNCTION("""COMPUTED_VALUE"""),"")</f>
        <v/>
      </c>
      <c r="AE855" t="str">
        <f>IFERROR(__xludf.DUMMYFUNCTION("""COMPUTED_VALUE"""),"")</f>
        <v/>
      </c>
      <c r="AF855" t="str">
        <f>IFERROR(__xludf.DUMMYFUNCTION("""COMPUTED_VALUE"""),"")</f>
        <v/>
      </c>
      <c r="AG855" t="str">
        <f>IFERROR(__xludf.DUMMYFUNCTION("""COMPUTED_VALUE"""),"")</f>
        <v/>
      </c>
    </row>
    <row r="856">
      <c r="A856" t="str">
        <f>IFERROR(__xludf.DUMMYFUNCTION("""COMPUTED_VALUE"""),"")</f>
        <v/>
      </c>
      <c r="B856" t="str">
        <f>IFERROR(__xludf.DUMMYFUNCTION("""COMPUTED_VALUE"""),"")</f>
        <v/>
      </c>
      <c r="C856" t="str">
        <f>IFERROR(__xludf.DUMMYFUNCTION("""COMPUTED_VALUE"""),"")</f>
        <v/>
      </c>
      <c r="D856" t="str">
        <f>IFERROR(__xludf.DUMMYFUNCTION("""COMPUTED_VALUE"""),"")</f>
        <v/>
      </c>
      <c r="E856" t="str">
        <f>IFERROR(__xludf.DUMMYFUNCTION("""COMPUTED_VALUE"""),"")</f>
        <v/>
      </c>
      <c r="F856" t="str">
        <f>IFERROR(__xludf.DUMMYFUNCTION("""COMPUTED_VALUE"""),"")</f>
        <v/>
      </c>
      <c r="G856" t="str">
        <f>IFERROR(__xludf.DUMMYFUNCTION("""COMPUTED_VALUE"""),"")</f>
        <v/>
      </c>
      <c r="H856" t="str">
        <f>IFERROR(__xludf.DUMMYFUNCTION("""COMPUTED_VALUE"""),"")</f>
        <v/>
      </c>
      <c r="I856" t="str">
        <f>IFERROR(__xludf.DUMMYFUNCTION("""COMPUTED_VALUE"""),"")</f>
        <v/>
      </c>
      <c r="J856" t="str">
        <f>IFERROR(__xludf.DUMMYFUNCTION("""COMPUTED_VALUE"""),"")</f>
        <v/>
      </c>
      <c r="K856" t="str">
        <f>IFERROR(__xludf.DUMMYFUNCTION("""COMPUTED_VALUE"""),"")</f>
        <v/>
      </c>
      <c r="L856" s="61" t="str">
        <f>IFERROR(__xludf.DUMMYFUNCTION("""COMPUTED_VALUE"""),"")</f>
        <v/>
      </c>
      <c r="M856" s="61" t="str">
        <f>IFERROR(__xludf.DUMMYFUNCTION("""COMPUTED_VALUE"""),"")</f>
        <v/>
      </c>
      <c r="N856" t="str">
        <f>IFERROR(__xludf.DUMMYFUNCTION("""COMPUTED_VALUE"""),"")</f>
        <v/>
      </c>
      <c r="O856" t="str">
        <f>IFERROR(__xludf.DUMMYFUNCTION("""COMPUTED_VALUE"""),"")</f>
        <v/>
      </c>
      <c r="P856" t="str">
        <f>IFERROR(__xludf.DUMMYFUNCTION("""COMPUTED_VALUE"""),"")</f>
        <v/>
      </c>
      <c r="Q856" t="str">
        <f>IFERROR(__xludf.DUMMYFUNCTION("""COMPUTED_VALUE"""),"")</f>
        <v/>
      </c>
      <c r="R856" t="str">
        <f>IFERROR(__xludf.DUMMYFUNCTION("""COMPUTED_VALUE"""),"")</f>
        <v/>
      </c>
      <c r="S856" t="str">
        <f>IFERROR(__xludf.DUMMYFUNCTION("""COMPUTED_VALUE"""),"")</f>
        <v/>
      </c>
      <c r="T856" t="str">
        <f>IFERROR(__xludf.DUMMYFUNCTION("""COMPUTED_VALUE"""),"")</f>
        <v/>
      </c>
      <c r="U856" t="str">
        <f>IFERROR(__xludf.DUMMYFUNCTION("""COMPUTED_VALUE"""),"")</f>
        <v/>
      </c>
      <c r="V856" t="str">
        <f>IFERROR(__xludf.DUMMYFUNCTION("""COMPUTED_VALUE"""),"")</f>
        <v/>
      </c>
      <c r="W856" t="str">
        <f>IFERROR(__xludf.DUMMYFUNCTION("""COMPUTED_VALUE"""),"")</f>
        <v/>
      </c>
      <c r="X856" t="str">
        <f>IFERROR(__xludf.DUMMYFUNCTION("""COMPUTED_VALUE"""),"")</f>
        <v/>
      </c>
      <c r="Y856" t="str">
        <f>IFERROR(__xludf.DUMMYFUNCTION("""COMPUTED_VALUE"""),"")</f>
        <v/>
      </c>
      <c r="Z856" t="str">
        <f>IFERROR(__xludf.DUMMYFUNCTION("""COMPUTED_VALUE"""),"")</f>
        <v/>
      </c>
      <c r="AA856" t="str">
        <f>IFERROR(__xludf.DUMMYFUNCTION("""COMPUTED_VALUE"""),"")</f>
        <v/>
      </c>
      <c r="AB856" t="str">
        <f>IFERROR(__xludf.DUMMYFUNCTION("""COMPUTED_VALUE"""),"")</f>
        <v/>
      </c>
      <c r="AC856" t="str">
        <f>IFERROR(__xludf.DUMMYFUNCTION("""COMPUTED_VALUE"""),"")</f>
        <v/>
      </c>
      <c r="AD856" t="str">
        <f>IFERROR(__xludf.DUMMYFUNCTION("""COMPUTED_VALUE"""),"")</f>
        <v/>
      </c>
      <c r="AE856" t="str">
        <f>IFERROR(__xludf.DUMMYFUNCTION("""COMPUTED_VALUE"""),"")</f>
        <v/>
      </c>
      <c r="AF856" t="str">
        <f>IFERROR(__xludf.DUMMYFUNCTION("""COMPUTED_VALUE"""),"")</f>
        <v/>
      </c>
      <c r="AG856" t="str">
        <f>IFERROR(__xludf.DUMMYFUNCTION("""COMPUTED_VALUE"""),"")</f>
        <v/>
      </c>
    </row>
    <row r="857">
      <c r="A857" t="str">
        <f>IFERROR(__xludf.DUMMYFUNCTION("""COMPUTED_VALUE"""),"")</f>
        <v/>
      </c>
      <c r="B857" t="str">
        <f>IFERROR(__xludf.DUMMYFUNCTION("""COMPUTED_VALUE"""),"")</f>
        <v/>
      </c>
      <c r="C857" t="str">
        <f>IFERROR(__xludf.DUMMYFUNCTION("""COMPUTED_VALUE"""),"")</f>
        <v/>
      </c>
      <c r="D857" t="str">
        <f>IFERROR(__xludf.DUMMYFUNCTION("""COMPUTED_VALUE"""),"")</f>
        <v/>
      </c>
      <c r="E857" t="str">
        <f>IFERROR(__xludf.DUMMYFUNCTION("""COMPUTED_VALUE"""),"")</f>
        <v/>
      </c>
      <c r="F857" t="str">
        <f>IFERROR(__xludf.DUMMYFUNCTION("""COMPUTED_VALUE"""),"")</f>
        <v/>
      </c>
      <c r="G857" t="str">
        <f>IFERROR(__xludf.DUMMYFUNCTION("""COMPUTED_VALUE"""),"")</f>
        <v/>
      </c>
      <c r="H857" t="str">
        <f>IFERROR(__xludf.DUMMYFUNCTION("""COMPUTED_VALUE"""),"")</f>
        <v/>
      </c>
      <c r="I857" t="str">
        <f>IFERROR(__xludf.DUMMYFUNCTION("""COMPUTED_VALUE"""),"")</f>
        <v/>
      </c>
      <c r="J857" t="str">
        <f>IFERROR(__xludf.DUMMYFUNCTION("""COMPUTED_VALUE"""),"")</f>
        <v/>
      </c>
      <c r="K857" t="str">
        <f>IFERROR(__xludf.DUMMYFUNCTION("""COMPUTED_VALUE"""),"")</f>
        <v/>
      </c>
      <c r="L857" s="61" t="str">
        <f>IFERROR(__xludf.DUMMYFUNCTION("""COMPUTED_VALUE"""),"")</f>
        <v/>
      </c>
      <c r="M857" s="61" t="str">
        <f>IFERROR(__xludf.DUMMYFUNCTION("""COMPUTED_VALUE"""),"")</f>
        <v/>
      </c>
      <c r="N857" t="str">
        <f>IFERROR(__xludf.DUMMYFUNCTION("""COMPUTED_VALUE"""),"")</f>
        <v/>
      </c>
      <c r="O857" t="str">
        <f>IFERROR(__xludf.DUMMYFUNCTION("""COMPUTED_VALUE"""),"")</f>
        <v/>
      </c>
      <c r="P857" t="str">
        <f>IFERROR(__xludf.DUMMYFUNCTION("""COMPUTED_VALUE"""),"")</f>
        <v/>
      </c>
      <c r="Q857" t="str">
        <f>IFERROR(__xludf.DUMMYFUNCTION("""COMPUTED_VALUE"""),"")</f>
        <v/>
      </c>
      <c r="R857" t="str">
        <f>IFERROR(__xludf.DUMMYFUNCTION("""COMPUTED_VALUE"""),"")</f>
        <v/>
      </c>
      <c r="S857" t="str">
        <f>IFERROR(__xludf.DUMMYFUNCTION("""COMPUTED_VALUE"""),"")</f>
        <v/>
      </c>
      <c r="T857" t="str">
        <f>IFERROR(__xludf.DUMMYFUNCTION("""COMPUTED_VALUE"""),"")</f>
        <v/>
      </c>
      <c r="U857" t="str">
        <f>IFERROR(__xludf.DUMMYFUNCTION("""COMPUTED_VALUE"""),"")</f>
        <v/>
      </c>
      <c r="V857" t="str">
        <f>IFERROR(__xludf.DUMMYFUNCTION("""COMPUTED_VALUE"""),"")</f>
        <v/>
      </c>
      <c r="W857" t="str">
        <f>IFERROR(__xludf.DUMMYFUNCTION("""COMPUTED_VALUE"""),"")</f>
        <v/>
      </c>
      <c r="X857" t="str">
        <f>IFERROR(__xludf.DUMMYFUNCTION("""COMPUTED_VALUE"""),"")</f>
        <v/>
      </c>
      <c r="Y857" t="str">
        <f>IFERROR(__xludf.DUMMYFUNCTION("""COMPUTED_VALUE"""),"")</f>
        <v/>
      </c>
      <c r="Z857" t="str">
        <f>IFERROR(__xludf.DUMMYFUNCTION("""COMPUTED_VALUE"""),"")</f>
        <v/>
      </c>
      <c r="AA857" t="str">
        <f>IFERROR(__xludf.DUMMYFUNCTION("""COMPUTED_VALUE"""),"")</f>
        <v/>
      </c>
      <c r="AB857" t="str">
        <f>IFERROR(__xludf.DUMMYFUNCTION("""COMPUTED_VALUE"""),"")</f>
        <v/>
      </c>
      <c r="AC857" t="str">
        <f>IFERROR(__xludf.DUMMYFUNCTION("""COMPUTED_VALUE"""),"")</f>
        <v/>
      </c>
      <c r="AD857" t="str">
        <f>IFERROR(__xludf.DUMMYFUNCTION("""COMPUTED_VALUE"""),"")</f>
        <v/>
      </c>
      <c r="AE857" t="str">
        <f>IFERROR(__xludf.DUMMYFUNCTION("""COMPUTED_VALUE"""),"")</f>
        <v/>
      </c>
      <c r="AF857" t="str">
        <f>IFERROR(__xludf.DUMMYFUNCTION("""COMPUTED_VALUE"""),"")</f>
        <v/>
      </c>
      <c r="AG857" t="str">
        <f>IFERROR(__xludf.DUMMYFUNCTION("""COMPUTED_VALUE"""),"")</f>
        <v/>
      </c>
    </row>
    <row r="858">
      <c r="A858" t="str">
        <f>IFERROR(__xludf.DUMMYFUNCTION("""COMPUTED_VALUE"""),"")</f>
        <v/>
      </c>
      <c r="B858" t="str">
        <f>IFERROR(__xludf.DUMMYFUNCTION("""COMPUTED_VALUE"""),"")</f>
        <v/>
      </c>
      <c r="C858" t="str">
        <f>IFERROR(__xludf.DUMMYFUNCTION("""COMPUTED_VALUE"""),"")</f>
        <v/>
      </c>
      <c r="D858" t="str">
        <f>IFERROR(__xludf.DUMMYFUNCTION("""COMPUTED_VALUE"""),"")</f>
        <v/>
      </c>
      <c r="E858" t="str">
        <f>IFERROR(__xludf.DUMMYFUNCTION("""COMPUTED_VALUE"""),"")</f>
        <v/>
      </c>
      <c r="F858" t="str">
        <f>IFERROR(__xludf.DUMMYFUNCTION("""COMPUTED_VALUE"""),"")</f>
        <v/>
      </c>
      <c r="G858" t="str">
        <f>IFERROR(__xludf.DUMMYFUNCTION("""COMPUTED_VALUE"""),"")</f>
        <v/>
      </c>
      <c r="H858" t="str">
        <f>IFERROR(__xludf.DUMMYFUNCTION("""COMPUTED_VALUE"""),"")</f>
        <v/>
      </c>
      <c r="I858" t="str">
        <f>IFERROR(__xludf.DUMMYFUNCTION("""COMPUTED_VALUE"""),"")</f>
        <v/>
      </c>
      <c r="J858" t="str">
        <f>IFERROR(__xludf.DUMMYFUNCTION("""COMPUTED_VALUE"""),"")</f>
        <v/>
      </c>
      <c r="K858" t="str">
        <f>IFERROR(__xludf.DUMMYFUNCTION("""COMPUTED_VALUE"""),"")</f>
        <v/>
      </c>
      <c r="L858" s="61" t="str">
        <f>IFERROR(__xludf.DUMMYFUNCTION("""COMPUTED_VALUE"""),"")</f>
        <v/>
      </c>
      <c r="M858" s="61" t="str">
        <f>IFERROR(__xludf.DUMMYFUNCTION("""COMPUTED_VALUE"""),"")</f>
        <v/>
      </c>
      <c r="N858" t="str">
        <f>IFERROR(__xludf.DUMMYFUNCTION("""COMPUTED_VALUE"""),"")</f>
        <v/>
      </c>
      <c r="O858" t="str">
        <f>IFERROR(__xludf.DUMMYFUNCTION("""COMPUTED_VALUE"""),"")</f>
        <v/>
      </c>
      <c r="P858" t="str">
        <f>IFERROR(__xludf.DUMMYFUNCTION("""COMPUTED_VALUE"""),"")</f>
        <v/>
      </c>
      <c r="Q858" t="str">
        <f>IFERROR(__xludf.DUMMYFUNCTION("""COMPUTED_VALUE"""),"")</f>
        <v/>
      </c>
      <c r="R858" t="str">
        <f>IFERROR(__xludf.DUMMYFUNCTION("""COMPUTED_VALUE"""),"")</f>
        <v/>
      </c>
      <c r="S858" t="str">
        <f>IFERROR(__xludf.DUMMYFUNCTION("""COMPUTED_VALUE"""),"")</f>
        <v/>
      </c>
      <c r="T858" t="str">
        <f>IFERROR(__xludf.DUMMYFUNCTION("""COMPUTED_VALUE"""),"")</f>
        <v/>
      </c>
      <c r="U858" t="str">
        <f>IFERROR(__xludf.DUMMYFUNCTION("""COMPUTED_VALUE"""),"")</f>
        <v/>
      </c>
      <c r="V858" t="str">
        <f>IFERROR(__xludf.DUMMYFUNCTION("""COMPUTED_VALUE"""),"")</f>
        <v/>
      </c>
      <c r="W858" t="str">
        <f>IFERROR(__xludf.DUMMYFUNCTION("""COMPUTED_VALUE"""),"")</f>
        <v/>
      </c>
      <c r="X858" t="str">
        <f>IFERROR(__xludf.DUMMYFUNCTION("""COMPUTED_VALUE"""),"")</f>
        <v/>
      </c>
      <c r="Y858" t="str">
        <f>IFERROR(__xludf.DUMMYFUNCTION("""COMPUTED_VALUE"""),"")</f>
        <v/>
      </c>
      <c r="Z858" t="str">
        <f>IFERROR(__xludf.DUMMYFUNCTION("""COMPUTED_VALUE"""),"")</f>
        <v/>
      </c>
      <c r="AA858" t="str">
        <f>IFERROR(__xludf.DUMMYFUNCTION("""COMPUTED_VALUE"""),"")</f>
        <v/>
      </c>
      <c r="AB858" t="str">
        <f>IFERROR(__xludf.DUMMYFUNCTION("""COMPUTED_VALUE"""),"")</f>
        <v/>
      </c>
      <c r="AC858" t="str">
        <f>IFERROR(__xludf.DUMMYFUNCTION("""COMPUTED_VALUE"""),"")</f>
        <v/>
      </c>
      <c r="AD858" t="str">
        <f>IFERROR(__xludf.DUMMYFUNCTION("""COMPUTED_VALUE"""),"")</f>
        <v/>
      </c>
      <c r="AE858" t="str">
        <f>IFERROR(__xludf.DUMMYFUNCTION("""COMPUTED_VALUE"""),"")</f>
        <v/>
      </c>
      <c r="AF858" t="str">
        <f>IFERROR(__xludf.DUMMYFUNCTION("""COMPUTED_VALUE"""),"")</f>
        <v/>
      </c>
      <c r="AG858" t="str">
        <f>IFERROR(__xludf.DUMMYFUNCTION("""COMPUTED_VALUE"""),"")</f>
        <v/>
      </c>
    </row>
    <row r="859">
      <c r="A859" t="str">
        <f>IFERROR(__xludf.DUMMYFUNCTION("""COMPUTED_VALUE"""),"")</f>
        <v/>
      </c>
      <c r="B859" t="str">
        <f>IFERROR(__xludf.DUMMYFUNCTION("""COMPUTED_VALUE"""),"")</f>
        <v/>
      </c>
      <c r="C859" t="str">
        <f>IFERROR(__xludf.DUMMYFUNCTION("""COMPUTED_VALUE"""),"")</f>
        <v/>
      </c>
      <c r="D859" t="str">
        <f>IFERROR(__xludf.DUMMYFUNCTION("""COMPUTED_VALUE"""),"")</f>
        <v/>
      </c>
      <c r="E859" t="str">
        <f>IFERROR(__xludf.DUMMYFUNCTION("""COMPUTED_VALUE"""),"")</f>
        <v/>
      </c>
      <c r="F859" t="str">
        <f>IFERROR(__xludf.DUMMYFUNCTION("""COMPUTED_VALUE"""),"")</f>
        <v/>
      </c>
      <c r="G859" t="str">
        <f>IFERROR(__xludf.DUMMYFUNCTION("""COMPUTED_VALUE"""),"")</f>
        <v/>
      </c>
      <c r="H859" t="str">
        <f>IFERROR(__xludf.DUMMYFUNCTION("""COMPUTED_VALUE"""),"")</f>
        <v/>
      </c>
      <c r="I859" t="str">
        <f>IFERROR(__xludf.DUMMYFUNCTION("""COMPUTED_VALUE"""),"")</f>
        <v/>
      </c>
      <c r="J859" t="str">
        <f>IFERROR(__xludf.DUMMYFUNCTION("""COMPUTED_VALUE"""),"")</f>
        <v/>
      </c>
      <c r="K859" t="str">
        <f>IFERROR(__xludf.DUMMYFUNCTION("""COMPUTED_VALUE"""),"")</f>
        <v/>
      </c>
      <c r="L859" s="61" t="str">
        <f>IFERROR(__xludf.DUMMYFUNCTION("""COMPUTED_VALUE"""),"")</f>
        <v/>
      </c>
      <c r="M859" s="61" t="str">
        <f>IFERROR(__xludf.DUMMYFUNCTION("""COMPUTED_VALUE"""),"")</f>
        <v/>
      </c>
      <c r="N859" t="str">
        <f>IFERROR(__xludf.DUMMYFUNCTION("""COMPUTED_VALUE"""),"")</f>
        <v/>
      </c>
      <c r="O859" t="str">
        <f>IFERROR(__xludf.DUMMYFUNCTION("""COMPUTED_VALUE"""),"")</f>
        <v/>
      </c>
      <c r="P859" t="str">
        <f>IFERROR(__xludf.DUMMYFUNCTION("""COMPUTED_VALUE"""),"")</f>
        <v/>
      </c>
      <c r="Q859" t="str">
        <f>IFERROR(__xludf.DUMMYFUNCTION("""COMPUTED_VALUE"""),"")</f>
        <v/>
      </c>
      <c r="R859" t="str">
        <f>IFERROR(__xludf.DUMMYFUNCTION("""COMPUTED_VALUE"""),"")</f>
        <v/>
      </c>
      <c r="S859" t="str">
        <f>IFERROR(__xludf.DUMMYFUNCTION("""COMPUTED_VALUE"""),"")</f>
        <v/>
      </c>
      <c r="T859" t="str">
        <f>IFERROR(__xludf.DUMMYFUNCTION("""COMPUTED_VALUE"""),"")</f>
        <v/>
      </c>
      <c r="U859" t="str">
        <f>IFERROR(__xludf.DUMMYFUNCTION("""COMPUTED_VALUE"""),"")</f>
        <v/>
      </c>
      <c r="V859" t="str">
        <f>IFERROR(__xludf.DUMMYFUNCTION("""COMPUTED_VALUE"""),"")</f>
        <v/>
      </c>
      <c r="W859" t="str">
        <f>IFERROR(__xludf.DUMMYFUNCTION("""COMPUTED_VALUE"""),"")</f>
        <v/>
      </c>
      <c r="X859" t="str">
        <f>IFERROR(__xludf.DUMMYFUNCTION("""COMPUTED_VALUE"""),"")</f>
        <v/>
      </c>
      <c r="Y859" t="str">
        <f>IFERROR(__xludf.DUMMYFUNCTION("""COMPUTED_VALUE"""),"")</f>
        <v/>
      </c>
      <c r="Z859" t="str">
        <f>IFERROR(__xludf.DUMMYFUNCTION("""COMPUTED_VALUE"""),"")</f>
        <v/>
      </c>
      <c r="AA859" t="str">
        <f>IFERROR(__xludf.DUMMYFUNCTION("""COMPUTED_VALUE"""),"")</f>
        <v/>
      </c>
      <c r="AB859" t="str">
        <f>IFERROR(__xludf.DUMMYFUNCTION("""COMPUTED_VALUE"""),"")</f>
        <v/>
      </c>
      <c r="AC859" t="str">
        <f>IFERROR(__xludf.DUMMYFUNCTION("""COMPUTED_VALUE"""),"")</f>
        <v/>
      </c>
      <c r="AD859" t="str">
        <f>IFERROR(__xludf.DUMMYFUNCTION("""COMPUTED_VALUE"""),"")</f>
        <v/>
      </c>
      <c r="AE859" t="str">
        <f>IFERROR(__xludf.DUMMYFUNCTION("""COMPUTED_VALUE"""),"")</f>
        <v/>
      </c>
      <c r="AF859" t="str">
        <f>IFERROR(__xludf.DUMMYFUNCTION("""COMPUTED_VALUE"""),"")</f>
        <v/>
      </c>
      <c r="AG859" t="str">
        <f>IFERROR(__xludf.DUMMYFUNCTION("""COMPUTED_VALUE"""),"")</f>
        <v/>
      </c>
    </row>
    <row r="860">
      <c r="A860" t="str">
        <f>IFERROR(__xludf.DUMMYFUNCTION("""COMPUTED_VALUE"""),"")</f>
        <v/>
      </c>
      <c r="B860" t="str">
        <f>IFERROR(__xludf.DUMMYFUNCTION("""COMPUTED_VALUE"""),"")</f>
        <v/>
      </c>
      <c r="C860" t="str">
        <f>IFERROR(__xludf.DUMMYFUNCTION("""COMPUTED_VALUE"""),"")</f>
        <v/>
      </c>
      <c r="D860" t="str">
        <f>IFERROR(__xludf.DUMMYFUNCTION("""COMPUTED_VALUE"""),"")</f>
        <v/>
      </c>
      <c r="E860" t="str">
        <f>IFERROR(__xludf.DUMMYFUNCTION("""COMPUTED_VALUE"""),"")</f>
        <v/>
      </c>
      <c r="F860" t="str">
        <f>IFERROR(__xludf.DUMMYFUNCTION("""COMPUTED_VALUE"""),"")</f>
        <v/>
      </c>
      <c r="G860" t="str">
        <f>IFERROR(__xludf.DUMMYFUNCTION("""COMPUTED_VALUE"""),"")</f>
        <v/>
      </c>
      <c r="H860" t="str">
        <f>IFERROR(__xludf.DUMMYFUNCTION("""COMPUTED_VALUE"""),"")</f>
        <v/>
      </c>
      <c r="I860" t="str">
        <f>IFERROR(__xludf.DUMMYFUNCTION("""COMPUTED_VALUE"""),"")</f>
        <v/>
      </c>
      <c r="J860" t="str">
        <f>IFERROR(__xludf.DUMMYFUNCTION("""COMPUTED_VALUE"""),"")</f>
        <v/>
      </c>
      <c r="K860" t="str">
        <f>IFERROR(__xludf.DUMMYFUNCTION("""COMPUTED_VALUE"""),"")</f>
        <v/>
      </c>
      <c r="L860" s="61" t="str">
        <f>IFERROR(__xludf.DUMMYFUNCTION("""COMPUTED_VALUE"""),"")</f>
        <v/>
      </c>
      <c r="M860" s="61" t="str">
        <f>IFERROR(__xludf.DUMMYFUNCTION("""COMPUTED_VALUE"""),"")</f>
        <v/>
      </c>
      <c r="N860" t="str">
        <f>IFERROR(__xludf.DUMMYFUNCTION("""COMPUTED_VALUE"""),"")</f>
        <v/>
      </c>
      <c r="O860" t="str">
        <f>IFERROR(__xludf.DUMMYFUNCTION("""COMPUTED_VALUE"""),"")</f>
        <v/>
      </c>
      <c r="P860" t="str">
        <f>IFERROR(__xludf.DUMMYFUNCTION("""COMPUTED_VALUE"""),"")</f>
        <v/>
      </c>
      <c r="Q860" t="str">
        <f>IFERROR(__xludf.DUMMYFUNCTION("""COMPUTED_VALUE"""),"")</f>
        <v/>
      </c>
      <c r="R860" t="str">
        <f>IFERROR(__xludf.DUMMYFUNCTION("""COMPUTED_VALUE"""),"")</f>
        <v/>
      </c>
      <c r="S860" t="str">
        <f>IFERROR(__xludf.DUMMYFUNCTION("""COMPUTED_VALUE"""),"")</f>
        <v/>
      </c>
      <c r="T860" t="str">
        <f>IFERROR(__xludf.DUMMYFUNCTION("""COMPUTED_VALUE"""),"")</f>
        <v/>
      </c>
      <c r="U860" t="str">
        <f>IFERROR(__xludf.DUMMYFUNCTION("""COMPUTED_VALUE"""),"")</f>
        <v/>
      </c>
      <c r="V860" t="str">
        <f>IFERROR(__xludf.DUMMYFUNCTION("""COMPUTED_VALUE"""),"")</f>
        <v/>
      </c>
      <c r="W860" t="str">
        <f>IFERROR(__xludf.DUMMYFUNCTION("""COMPUTED_VALUE"""),"")</f>
        <v/>
      </c>
      <c r="X860" t="str">
        <f>IFERROR(__xludf.DUMMYFUNCTION("""COMPUTED_VALUE"""),"")</f>
        <v/>
      </c>
      <c r="Y860" t="str">
        <f>IFERROR(__xludf.DUMMYFUNCTION("""COMPUTED_VALUE"""),"")</f>
        <v/>
      </c>
      <c r="Z860" t="str">
        <f>IFERROR(__xludf.DUMMYFUNCTION("""COMPUTED_VALUE"""),"")</f>
        <v/>
      </c>
      <c r="AA860" t="str">
        <f>IFERROR(__xludf.DUMMYFUNCTION("""COMPUTED_VALUE"""),"")</f>
        <v/>
      </c>
      <c r="AB860" t="str">
        <f>IFERROR(__xludf.DUMMYFUNCTION("""COMPUTED_VALUE"""),"")</f>
        <v/>
      </c>
      <c r="AC860" t="str">
        <f>IFERROR(__xludf.DUMMYFUNCTION("""COMPUTED_VALUE"""),"")</f>
        <v/>
      </c>
      <c r="AD860" t="str">
        <f>IFERROR(__xludf.DUMMYFUNCTION("""COMPUTED_VALUE"""),"")</f>
        <v/>
      </c>
      <c r="AE860" t="str">
        <f>IFERROR(__xludf.DUMMYFUNCTION("""COMPUTED_VALUE"""),"")</f>
        <v/>
      </c>
      <c r="AF860" t="str">
        <f>IFERROR(__xludf.DUMMYFUNCTION("""COMPUTED_VALUE"""),"")</f>
        <v/>
      </c>
      <c r="AG860" t="str">
        <f>IFERROR(__xludf.DUMMYFUNCTION("""COMPUTED_VALUE"""),"")</f>
        <v/>
      </c>
    </row>
    <row r="861">
      <c r="A861" t="str">
        <f>IFERROR(__xludf.DUMMYFUNCTION("""COMPUTED_VALUE"""),"")</f>
        <v/>
      </c>
      <c r="B861" t="str">
        <f>IFERROR(__xludf.DUMMYFUNCTION("""COMPUTED_VALUE"""),"")</f>
        <v/>
      </c>
      <c r="C861" t="str">
        <f>IFERROR(__xludf.DUMMYFUNCTION("""COMPUTED_VALUE"""),"")</f>
        <v/>
      </c>
      <c r="D861" t="str">
        <f>IFERROR(__xludf.DUMMYFUNCTION("""COMPUTED_VALUE"""),"")</f>
        <v/>
      </c>
      <c r="E861" t="str">
        <f>IFERROR(__xludf.DUMMYFUNCTION("""COMPUTED_VALUE"""),"")</f>
        <v/>
      </c>
      <c r="F861" t="str">
        <f>IFERROR(__xludf.DUMMYFUNCTION("""COMPUTED_VALUE"""),"")</f>
        <v/>
      </c>
      <c r="G861" t="str">
        <f>IFERROR(__xludf.DUMMYFUNCTION("""COMPUTED_VALUE"""),"")</f>
        <v/>
      </c>
      <c r="H861" t="str">
        <f>IFERROR(__xludf.DUMMYFUNCTION("""COMPUTED_VALUE"""),"")</f>
        <v/>
      </c>
      <c r="I861" t="str">
        <f>IFERROR(__xludf.DUMMYFUNCTION("""COMPUTED_VALUE"""),"")</f>
        <v/>
      </c>
      <c r="J861" t="str">
        <f>IFERROR(__xludf.DUMMYFUNCTION("""COMPUTED_VALUE"""),"")</f>
        <v/>
      </c>
      <c r="K861" t="str">
        <f>IFERROR(__xludf.DUMMYFUNCTION("""COMPUTED_VALUE"""),"")</f>
        <v/>
      </c>
      <c r="L861" s="61" t="str">
        <f>IFERROR(__xludf.DUMMYFUNCTION("""COMPUTED_VALUE"""),"")</f>
        <v/>
      </c>
      <c r="M861" s="61" t="str">
        <f>IFERROR(__xludf.DUMMYFUNCTION("""COMPUTED_VALUE"""),"")</f>
        <v/>
      </c>
      <c r="N861" t="str">
        <f>IFERROR(__xludf.DUMMYFUNCTION("""COMPUTED_VALUE"""),"")</f>
        <v/>
      </c>
      <c r="O861" t="str">
        <f>IFERROR(__xludf.DUMMYFUNCTION("""COMPUTED_VALUE"""),"")</f>
        <v/>
      </c>
      <c r="P861" t="str">
        <f>IFERROR(__xludf.DUMMYFUNCTION("""COMPUTED_VALUE"""),"")</f>
        <v/>
      </c>
      <c r="Q861" t="str">
        <f>IFERROR(__xludf.DUMMYFUNCTION("""COMPUTED_VALUE"""),"")</f>
        <v/>
      </c>
      <c r="R861" t="str">
        <f>IFERROR(__xludf.DUMMYFUNCTION("""COMPUTED_VALUE"""),"")</f>
        <v/>
      </c>
      <c r="S861" t="str">
        <f>IFERROR(__xludf.DUMMYFUNCTION("""COMPUTED_VALUE"""),"")</f>
        <v/>
      </c>
      <c r="T861" t="str">
        <f>IFERROR(__xludf.DUMMYFUNCTION("""COMPUTED_VALUE"""),"")</f>
        <v/>
      </c>
      <c r="U861" t="str">
        <f>IFERROR(__xludf.DUMMYFUNCTION("""COMPUTED_VALUE"""),"")</f>
        <v/>
      </c>
      <c r="V861" t="str">
        <f>IFERROR(__xludf.DUMMYFUNCTION("""COMPUTED_VALUE"""),"")</f>
        <v/>
      </c>
      <c r="W861" t="str">
        <f>IFERROR(__xludf.DUMMYFUNCTION("""COMPUTED_VALUE"""),"")</f>
        <v/>
      </c>
      <c r="X861" t="str">
        <f>IFERROR(__xludf.DUMMYFUNCTION("""COMPUTED_VALUE"""),"")</f>
        <v/>
      </c>
      <c r="Y861" t="str">
        <f>IFERROR(__xludf.DUMMYFUNCTION("""COMPUTED_VALUE"""),"")</f>
        <v/>
      </c>
      <c r="Z861" t="str">
        <f>IFERROR(__xludf.DUMMYFUNCTION("""COMPUTED_VALUE"""),"")</f>
        <v/>
      </c>
      <c r="AA861" t="str">
        <f>IFERROR(__xludf.DUMMYFUNCTION("""COMPUTED_VALUE"""),"")</f>
        <v/>
      </c>
      <c r="AB861" t="str">
        <f>IFERROR(__xludf.DUMMYFUNCTION("""COMPUTED_VALUE"""),"")</f>
        <v/>
      </c>
      <c r="AC861" t="str">
        <f>IFERROR(__xludf.DUMMYFUNCTION("""COMPUTED_VALUE"""),"")</f>
        <v/>
      </c>
      <c r="AD861" t="str">
        <f>IFERROR(__xludf.DUMMYFUNCTION("""COMPUTED_VALUE"""),"")</f>
        <v/>
      </c>
      <c r="AE861" t="str">
        <f>IFERROR(__xludf.DUMMYFUNCTION("""COMPUTED_VALUE"""),"")</f>
        <v/>
      </c>
      <c r="AF861" t="str">
        <f>IFERROR(__xludf.DUMMYFUNCTION("""COMPUTED_VALUE"""),"")</f>
        <v/>
      </c>
      <c r="AG861" t="str">
        <f>IFERROR(__xludf.DUMMYFUNCTION("""COMPUTED_VALUE"""),"")</f>
        <v/>
      </c>
    </row>
    <row r="862">
      <c r="A862" t="str">
        <f>IFERROR(__xludf.DUMMYFUNCTION("""COMPUTED_VALUE"""),"")</f>
        <v/>
      </c>
      <c r="B862" t="str">
        <f>IFERROR(__xludf.DUMMYFUNCTION("""COMPUTED_VALUE"""),"")</f>
        <v/>
      </c>
      <c r="C862" t="str">
        <f>IFERROR(__xludf.DUMMYFUNCTION("""COMPUTED_VALUE"""),"")</f>
        <v/>
      </c>
      <c r="D862" t="str">
        <f>IFERROR(__xludf.DUMMYFUNCTION("""COMPUTED_VALUE"""),"")</f>
        <v/>
      </c>
      <c r="E862" t="str">
        <f>IFERROR(__xludf.DUMMYFUNCTION("""COMPUTED_VALUE"""),"")</f>
        <v/>
      </c>
      <c r="F862" t="str">
        <f>IFERROR(__xludf.DUMMYFUNCTION("""COMPUTED_VALUE"""),"")</f>
        <v/>
      </c>
      <c r="G862" t="str">
        <f>IFERROR(__xludf.DUMMYFUNCTION("""COMPUTED_VALUE"""),"")</f>
        <v/>
      </c>
      <c r="H862" t="str">
        <f>IFERROR(__xludf.DUMMYFUNCTION("""COMPUTED_VALUE"""),"")</f>
        <v/>
      </c>
      <c r="I862" t="str">
        <f>IFERROR(__xludf.DUMMYFUNCTION("""COMPUTED_VALUE"""),"")</f>
        <v/>
      </c>
      <c r="J862" t="str">
        <f>IFERROR(__xludf.DUMMYFUNCTION("""COMPUTED_VALUE"""),"")</f>
        <v/>
      </c>
      <c r="K862" t="str">
        <f>IFERROR(__xludf.DUMMYFUNCTION("""COMPUTED_VALUE"""),"")</f>
        <v/>
      </c>
      <c r="L862" s="61" t="str">
        <f>IFERROR(__xludf.DUMMYFUNCTION("""COMPUTED_VALUE"""),"")</f>
        <v/>
      </c>
      <c r="M862" s="61" t="str">
        <f>IFERROR(__xludf.DUMMYFUNCTION("""COMPUTED_VALUE"""),"")</f>
        <v/>
      </c>
      <c r="N862" t="str">
        <f>IFERROR(__xludf.DUMMYFUNCTION("""COMPUTED_VALUE"""),"")</f>
        <v/>
      </c>
      <c r="O862" t="str">
        <f>IFERROR(__xludf.DUMMYFUNCTION("""COMPUTED_VALUE"""),"")</f>
        <v/>
      </c>
      <c r="P862" t="str">
        <f>IFERROR(__xludf.DUMMYFUNCTION("""COMPUTED_VALUE"""),"")</f>
        <v/>
      </c>
      <c r="Q862" t="str">
        <f>IFERROR(__xludf.DUMMYFUNCTION("""COMPUTED_VALUE"""),"")</f>
        <v/>
      </c>
      <c r="R862" t="str">
        <f>IFERROR(__xludf.DUMMYFUNCTION("""COMPUTED_VALUE"""),"")</f>
        <v/>
      </c>
      <c r="S862" t="str">
        <f>IFERROR(__xludf.DUMMYFUNCTION("""COMPUTED_VALUE"""),"")</f>
        <v/>
      </c>
      <c r="T862" t="str">
        <f>IFERROR(__xludf.DUMMYFUNCTION("""COMPUTED_VALUE"""),"")</f>
        <v/>
      </c>
      <c r="U862" t="str">
        <f>IFERROR(__xludf.DUMMYFUNCTION("""COMPUTED_VALUE"""),"")</f>
        <v/>
      </c>
      <c r="V862" t="str">
        <f>IFERROR(__xludf.DUMMYFUNCTION("""COMPUTED_VALUE"""),"")</f>
        <v/>
      </c>
      <c r="W862" t="str">
        <f>IFERROR(__xludf.DUMMYFUNCTION("""COMPUTED_VALUE"""),"")</f>
        <v/>
      </c>
      <c r="X862" t="str">
        <f>IFERROR(__xludf.DUMMYFUNCTION("""COMPUTED_VALUE"""),"")</f>
        <v/>
      </c>
      <c r="Y862" t="str">
        <f>IFERROR(__xludf.DUMMYFUNCTION("""COMPUTED_VALUE"""),"")</f>
        <v/>
      </c>
      <c r="Z862" t="str">
        <f>IFERROR(__xludf.DUMMYFUNCTION("""COMPUTED_VALUE"""),"")</f>
        <v/>
      </c>
      <c r="AA862" t="str">
        <f>IFERROR(__xludf.DUMMYFUNCTION("""COMPUTED_VALUE"""),"")</f>
        <v/>
      </c>
      <c r="AB862" t="str">
        <f>IFERROR(__xludf.DUMMYFUNCTION("""COMPUTED_VALUE"""),"")</f>
        <v/>
      </c>
      <c r="AC862" t="str">
        <f>IFERROR(__xludf.DUMMYFUNCTION("""COMPUTED_VALUE"""),"")</f>
        <v/>
      </c>
      <c r="AD862" t="str">
        <f>IFERROR(__xludf.DUMMYFUNCTION("""COMPUTED_VALUE"""),"")</f>
        <v/>
      </c>
      <c r="AE862" t="str">
        <f>IFERROR(__xludf.DUMMYFUNCTION("""COMPUTED_VALUE"""),"")</f>
        <v/>
      </c>
      <c r="AF862" t="str">
        <f>IFERROR(__xludf.DUMMYFUNCTION("""COMPUTED_VALUE"""),"")</f>
        <v/>
      </c>
      <c r="AG862" t="str">
        <f>IFERROR(__xludf.DUMMYFUNCTION("""COMPUTED_VALUE"""),"")</f>
        <v/>
      </c>
    </row>
    <row r="863">
      <c r="A863" t="str">
        <f>IFERROR(__xludf.DUMMYFUNCTION("""COMPUTED_VALUE"""),"")</f>
        <v/>
      </c>
      <c r="B863" t="str">
        <f>IFERROR(__xludf.DUMMYFUNCTION("""COMPUTED_VALUE"""),"")</f>
        <v/>
      </c>
      <c r="C863" t="str">
        <f>IFERROR(__xludf.DUMMYFUNCTION("""COMPUTED_VALUE"""),"")</f>
        <v/>
      </c>
      <c r="D863" t="str">
        <f>IFERROR(__xludf.DUMMYFUNCTION("""COMPUTED_VALUE"""),"")</f>
        <v/>
      </c>
      <c r="E863" t="str">
        <f>IFERROR(__xludf.DUMMYFUNCTION("""COMPUTED_VALUE"""),"")</f>
        <v/>
      </c>
      <c r="F863" t="str">
        <f>IFERROR(__xludf.DUMMYFUNCTION("""COMPUTED_VALUE"""),"")</f>
        <v/>
      </c>
      <c r="G863" t="str">
        <f>IFERROR(__xludf.DUMMYFUNCTION("""COMPUTED_VALUE"""),"")</f>
        <v/>
      </c>
      <c r="H863" t="str">
        <f>IFERROR(__xludf.DUMMYFUNCTION("""COMPUTED_VALUE"""),"")</f>
        <v/>
      </c>
      <c r="I863" t="str">
        <f>IFERROR(__xludf.DUMMYFUNCTION("""COMPUTED_VALUE"""),"")</f>
        <v/>
      </c>
      <c r="J863" t="str">
        <f>IFERROR(__xludf.DUMMYFUNCTION("""COMPUTED_VALUE"""),"")</f>
        <v/>
      </c>
      <c r="K863" t="str">
        <f>IFERROR(__xludf.DUMMYFUNCTION("""COMPUTED_VALUE"""),"")</f>
        <v/>
      </c>
      <c r="L863" s="61" t="str">
        <f>IFERROR(__xludf.DUMMYFUNCTION("""COMPUTED_VALUE"""),"")</f>
        <v/>
      </c>
      <c r="M863" s="61" t="str">
        <f>IFERROR(__xludf.DUMMYFUNCTION("""COMPUTED_VALUE"""),"")</f>
        <v/>
      </c>
      <c r="N863" t="str">
        <f>IFERROR(__xludf.DUMMYFUNCTION("""COMPUTED_VALUE"""),"")</f>
        <v/>
      </c>
      <c r="O863" t="str">
        <f>IFERROR(__xludf.DUMMYFUNCTION("""COMPUTED_VALUE"""),"")</f>
        <v/>
      </c>
      <c r="P863" t="str">
        <f>IFERROR(__xludf.DUMMYFUNCTION("""COMPUTED_VALUE"""),"")</f>
        <v/>
      </c>
      <c r="Q863" t="str">
        <f>IFERROR(__xludf.DUMMYFUNCTION("""COMPUTED_VALUE"""),"")</f>
        <v/>
      </c>
      <c r="R863" t="str">
        <f>IFERROR(__xludf.DUMMYFUNCTION("""COMPUTED_VALUE"""),"")</f>
        <v/>
      </c>
      <c r="S863" t="str">
        <f>IFERROR(__xludf.DUMMYFUNCTION("""COMPUTED_VALUE"""),"")</f>
        <v/>
      </c>
      <c r="T863" t="str">
        <f>IFERROR(__xludf.DUMMYFUNCTION("""COMPUTED_VALUE"""),"")</f>
        <v/>
      </c>
      <c r="U863" t="str">
        <f>IFERROR(__xludf.DUMMYFUNCTION("""COMPUTED_VALUE"""),"")</f>
        <v/>
      </c>
      <c r="V863" t="str">
        <f>IFERROR(__xludf.DUMMYFUNCTION("""COMPUTED_VALUE"""),"")</f>
        <v/>
      </c>
      <c r="W863" t="str">
        <f>IFERROR(__xludf.DUMMYFUNCTION("""COMPUTED_VALUE"""),"")</f>
        <v/>
      </c>
      <c r="X863" t="str">
        <f>IFERROR(__xludf.DUMMYFUNCTION("""COMPUTED_VALUE"""),"")</f>
        <v/>
      </c>
      <c r="Y863" t="str">
        <f>IFERROR(__xludf.DUMMYFUNCTION("""COMPUTED_VALUE"""),"")</f>
        <v/>
      </c>
      <c r="Z863" t="str">
        <f>IFERROR(__xludf.DUMMYFUNCTION("""COMPUTED_VALUE"""),"")</f>
        <v/>
      </c>
      <c r="AA863" t="str">
        <f>IFERROR(__xludf.DUMMYFUNCTION("""COMPUTED_VALUE"""),"")</f>
        <v/>
      </c>
      <c r="AB863" t="str">
        <f>IFERROR(__xludf.DUMMYFUNCTION("""COMPUTED_VALUE"""),"")</f>
        <v/>
      </c>
      <c r="AC863" t="str">
        <f>IFERROR(__xludf.DUMMYFUNCTION("""COMPUTED_VALUE"""),"")</f>
        <v/>
      </c>
      <c r="AD863" t="str">
        <f>IFERROR(__xludf.DUMMYFUNCTION("""COMPUTED_VALUE"""),"")</f>
        <v/>
      </c>
      <c r="AE863" t="str">
        <f>IFERROR(__xludf.DUMMYFUNCTION("""COMPUTED_VALUE"""),"")</f>
        <v/>
      </c>
      <c r="AF863" t="str">
        <f>IFERROR(__xludf.DUMMYFUNCTION("""COMPUTED_VALUE"""),"")</f>
        <v/>
      </c>
      <c r="AG863" t="str">
        <f>IFERROR(__xludf.DUMMYFUNCTION("""COMPUTED_VALUE"""),"")</f>
        <v/>
      </c>
    </row>
    <row r="864">
      <c r="A864" t="str">
        <f>IFERROR(__xludf.DUMMYFUNCTION("""COMPUTED_VALUE"""),"")</f>
        <v/>
      </c>
      <c r="B864" t="str">
        <f>IFERROR(__xludf.DUMMYFUNCTION("""COMPUTED_VALUE"""),"")</f>
        <v/>
      </c>
      <c r="C864" t="str">
        <f>IFERROR(__xludf.DUMMYFUNCTION("""COMPUTED_VALUE"""),"")</f>
        <v/>
      </c>
      <c r="D864" t="str">
        <f>IFERROR(__xludf.DUMMYFUNCTION("""COMPUTED_VALUE"""),"")</f>
        <v/>
      </c>
      <c r="E864" t="str">
        <f>IFERROR(__xludf.DUMMYFUNCTION("""COMPUTED_VALUE"""),"")</f>
        <v/>
      </c>
      <c r="F864" t="str">
        <f>IFERROR(__xludf.DUMMYFUNCTION("""COMPUTED_VALUE"""),"")</f>
        <v/>
      </c>
      <c r="G864" t="str">
        <f>IFERROR(__xludf.DUMMYFUNCTION("""COMPUTED_VALUE"""),"")</f>
        <v/>
      </c>
      <c r="H864" t="str">
        <f>IFERROR(__xludf.DUMMYFUNCTION("""COMPUTED_VALUE"""),"")</f>
        <v/>
      </c>
      <c r="I864" t="str">
        <f>IFERROR(__xludf.DUMMYFUNCTION("""COMPUTED_VALUE"""),"")</f>
        <v/>
      </c>
      <c r="J864" t="str">
        <f>IFERROR(__xludf.DUMMYFUNCTION("""COMPUTED_VALUE"""),"")</f>
        <v/>
      </c>
      <c r="K864" t="str">
        <f>IFERROR(__xludf.DUMMYFUNCTION("""COMPUTED_VALUE"""),"")</f>
        <v/>
      </c>
      <c r="L864" s="61" t="str">
        <f>IFERROR(__xludf.DUMMYFUNCTION("""COMPUTED_VALUE"""),"")</f>
        <v/>
      </c>
      <c r="M864" s="61" t="str">
        <f>IFERROR(__xludf.DUMMYFUNCTION("""COMPUTED_VALUE"""),"")</f>
        <v/>
      </c>
      <c r="N864" t="str">
        <f>IFERROR(__xludf.DUMMYFUNCTION("""COMPUTED_VALUE"""),"")</f>
        <v/>
      </c>
      <c r="O864" t="str">
        <f>IFERROR(__xludf.DUMMYFUNCTION("""COMPUTED_VALUE"""),"")</f>
        <v/>
      </c>
      <c r="P864" t="str">
        <f>IFERROR(__xludf.DUMMYFUNCTION("""COMPUTED_VALUE"""),"")</f>
        <v/>
      </c>
      <c r="Q864" t="str">
        <f>IFERROR(__xludf.DUMMYFUNCTION("""COMPUTED_VALUE"""),"")</f>
        <v/>
      </c>
      <c r="R864" t="str">
        <f>IFERROR(__xludf.DUMMYFUNCTION("""COMPUTED_VALUE"""),"")</f>
        <v/>
      </c>
      <c r="S864" t="str">
        <f>IFERROR(__xludf.DUMMYFUNCTION("""COMPUTED_VALUE"""),"")</f>
        <v/>
      </c>
      <c r="T864" t="str">
        <f>IFERROR(__xludf.DUMMYFUNCTION("""COMPUTED_VALUE"""),"")</f>
        <v/>
      </c>
      <c r="U864" t="str">
        <f>IFERROR(__xludf.DUMMYFUNCTION("""COMPUTED_VALUE"""),"")</f>
        <v/>
      </c>
      <c r="V864" t="str">
        <f>IFERROR(__xludf.DUMMYFUNCTION("""COMPUTED_VALUE"""),"")</f>
        <v/>
      </c>
      <c r="W864" t="str">
        <f>IFERROR(__xludf.DUMMYFUNCTION("""COMPUTED_VALUE"""),"")</f>
        <v/>
      </c>
      <c r="X864" t="str">
        <f>IFERROR(__xludf.DUMMYFUNCTION("""COMPUTED_VALUE"""),"")</f>
        <v/>
      </c>
      <c r="Y864" t="str">
        <f>IFERROR(__xludf.DUMMYFUNCTION("""COMPUTED_VALUE"""),"")</f>
        <v/>
      </c>
      <c r="Z864" t="str">
        <f>IFERROR(__xludf.DUMMYFUNCTION("""COMPUTED_VALUE"""),"")</f>
        <v/>
      </c>
      <c r="AA864" t="str">
        <f>IFERROR(__xludf.DUMMYFUNCTION("""COMPUTED_VALUE"""),"")</f>
        <v/>
      </c>
      <c r="AB864" t="str">
        <f>IFERROR(__xludf.DUMMYFUNCTION("""COMPUTED_VALUE"""),"")</f>
        <v/>
      </c>
      <c r="AC864" t="str">
        <f>IFERROR(__xludf.DUMMYFUNCTION("""COMPUTED_VALUE"""),"")</f>
        <v/>
      </c>
      <c r="AD864" t="str">
        <f>IFERROR(__xludf.DUMMYFUNCTION("""COMPUTED_VALUE"""),"")</f>
        <v/>
      </c>
      <c r="AE864" t="str">
        <f>IFERROR(__xludf.DUMMYFUNCTION("""COMPUTED_VALUE"""),"")</f>
        <v/>
      </c>
      <c r="AF864" t="str">
        <f>IFERROR(__xludf.DUMMYFUNCTION("""COMPUTED_VALUE"""),"")</f>
        <v/>
      </c>
      <c r="AG864" t="str">
        <f>IFERROR(__xludf.DUMMYFUNCTION("""COMPUTED_VALUE"""),"")</f>
        <v/>
      </c>
    </row>
    <row r="865">
      <c r="A865" t="str">
        <f>IFERROR(__xludf.DUMMYFUNCTION("""COMPUTED_VALUE"""),"")</f>
        <v/>
      </c>
      <c r="B865" t="str">
        <f>IFERROR(__xludf.DUMMYFUNCTION("""COMPUTED_VALUE"""),"")</f>
        <v/>
      </c>
      <c r="C865" t="str">
        <f>IFERROR(__xludf.DUMMYFUNCTION("""COMPUTED_VALUE"""),"")</f>
        <v/>
      </c>
      <c r="D865" t="str">
        <f>IFERROR(__xludf.DUMMYFUNCTION("""COMPUTED_VALUE"""),"")</f>
        <v/>
      </c>
      <c r="E865" t="str">
        <f>IFERROR(__xludf.DUMMYFUNCTION("""COMPUTED_VALUE"""),"")</f>
        <v/>
      </c>
      <c r="F865" t="str">
        <f>IFERROR(__xludf.DUMMYFUNCTION("""COMPUTED_VALUE"""),"")</f>
        <v/>
      </c>
      <c r="G865" t="str">
        <f>IFERROR(__xludf.DUMMYFUNCTION("""COMPUTED_VALUE"""),"")</f>
        <v/>
      </c>
      <c r="H865" t="str">
        <f>IFERROR(__xludf.DUMMYFUNCTION("""COMPUTED_VALUE"""),"")</f>
        <v/>
      </c>
      <c r="I865" t="str">
        <f>IFERROR(__xludf.DUMMYFUNCTION("""COMPUTED_VALUE"""),"")</f>
        <v/>
      </c>
      <c r="J865" t="str">
        <f>IFERROR(__xludf.DUMMYFUNCTION("""COMPUTED_VALUE"""),"")</f>
        <v/>
      </c>
      <c r="K865" t="str">
        <f>IFERROR(__xludf.DUMMYFUNCTION("""COMPUTED_VALUE"""),"")</f>
        <v/>
      </c>
      <c r="L865" s="61" t="str">
        <f>IFERROR(__xludf.DUMMYFUNCTION("""COMPUTED_VALUE"""),"")</f>
        <v/>
      </c>
      <c r="M865" s="61" t="str">
        <f>IFERROR(__xludf.DUMMYFUNCTION("""COMPUTED_VALUE"""),"")</f>
        <v/>
      </c>
      <c r="N865" t="str">
        <f>IFERROR(__xludf.DUMMYFUNCTION("""COMPUTED_VALUE"""),"")</f>
        <v/>
      </c>
      <c r="O865" t="str">
        <f>IFERROR(__xludf.DUMMYFUNCTION("""COMPUTED_VALUE"""),"")</f>
        <v/>
      </c>
      <c r="P865" t="str">
        <f>IFERROR(__xludf.DUMMYFUNCTION("""COMPUTED_VALUE"""),"")</f>
        <v/>
      </c>
      <c r="Q865" t="str">
        <f>IFERROR(__xludf.DUMMYFUNCTION("""COMPUTED_VALUE"""),"")</f>
        <v/>
      </c>
      <c r="R865" t="str">
        <f>IFERROR(__xludf.DUMMYFUNCTION("""COMPUTED_VALUE"""),"")</f>
        <v/>
      </c>
      <c r="S865" t="str">
        <f>IFERROR(__xludf.DUMMYFUNCTION("""COMPUTED_VALUE"""),"")</f>
        <v/>
      </c>
      <c r="T865" t="str">
        <f>IFERROR(__xludf.DUMMYFUNCTION("""COMPUTED_VALUE"""),"")</f>
        <v/>
      </c>
      <c r="U865" t="str">
        <f>IFERROR(__xludf.DUMMYFUNCTION("""COMPUTED_VALUE"""),"")</f>
        <v/>
      </c>
      <c r="V865" t="str">
        <f>IFERROR(__xludf.DUMMYFUNCTION("""COMPUTED_VALUE"""),"")</f>
        <v/>
      </c>
      <c r="W865" t="str">
        <f>IFERROR(__xludf.DUMMYFUNCTION("""COMPUTED_VALUE"""),"")</f>
        <v/>
      </c>
      <c r="X865" t="str">
        <f>IFERROR(__xludf.DUMMYFUNCTION("""COMPUTED_VALUE"""),"")</f>
        <v/>
      </c>
      <c r="Y865" t="str">
        <f>IFERROR(__xludf.DUMMYFUNCTION("""COMPUTED_VALUE"""),"")</f>
        <v/>
      </c>
      <c r="Z865" t="str">
        <f>IFERROR(__xludf.DUMMYFUNCTION("""COMPUTED_VALUE"""),"")</f>
        <v/>
      </c>
      <c r="AA865" t="str">
        <f>IFERROR(__xludf.DUMMYFUNCTION("""COMPUTED_VALUE"""),"")</f>
        <v/>
      </c>
      <c r="AB865" t="str">
        <f>IFERROR(__xludf.DUMMYFUNCTION("""COMPUTED_VALUE"""),"")</f>
        <v/>
      </c>
      <c r="AC865" t="str">
        <f>IFERROR(__xludf.DUMMYFUNCTION("""COMPUTED_VALUE"""),"")</f>
        <v/>
      </c>
      <c r="AD865" t="str">
        <f>IFERROR(__xludf.DUMMYFUNCTION("""COMPUTED_VALUE"""),"")</f>
        <v/>
      </c>
      <c r="AE865" t="str">
        <f>IFERROR(__xludf.DUMMYFUNCTION("""COMPUTED_VALUE"""),"")</f>
        <v/>
      </c>
      <c r="AF865" t="str">
        <f>IFERROR(__xludf.DUMMYFUNCTION("""COMPUTED_VALUE"""),"")</f>
        <v/>
      </c>
      <c r="AG865" t="str">
        <f>IFERROR(__xludf.DUMMYFUNCTION("""COMPUTED_VALUE"""),"")</f>
        <v/>
      </c>
    </row>
    <row r="866">
      <c r="A866" t="str">
        <f>IFERROR(__xludf.DUMMYFUNCTION("""COMPUTED_VALUE"""),"")</f>
        <v/>
      </c>
      <c r="B866" t="str">
        <f>IFERROR(__xludf.DUMMYFUNCTION("""COMPUTED_VALUE"""),"")</f>
        <v/>
      </c>
      <c r="C866" t="str">
        <f>IFERROR(__xludf.DUMMYFUNCTION("""COMPUTED_VALUE"""),"")</f>
        <v/>
      </c>
      <c r="D866" t="str">
        <f>IFERROR(__xludf.DUMMYFUNCTION("""COMPUTED_VALUE"""),"")</f>
        <v/>
      </c>
      <c r="E866" t="str">
        <f>IFERROR(__xludf.DUMMYFUNCTION("""COMPUTED_VALUE"""),"")</f>
        <v/>
      </c>
      <c r="F866" t="str">
        <f>IFERROR(__xludf.DUMMYFUNCTION("""COMPUTED_VALUE"""),"")</f>
        <v/>
      </c>
      <c r="G866" t="str">
        <f>IFERROR(__xludf.DUMMYFUNCTION("""COMPUTED_VALUE"""),"")</f>
        <v/>
      </c>
      <c r="H866" t="str">
        <f>IFERROR(__xludf.DUMMYFUNCTION("""COMPUTED_VALUE"""),"")</f>
        <v/>
      </c>
      <c r="I866" t="str">
        <f>IFERROR(__xludf.DUMMYFUNCTION("""COMPUTED_VALUE"""),"")</f>
        <v/>
      </c>
      <c r="J866" t="str">
        <f>IFERROR(__xludf.DUMMYFUNCTION("""COMPUTED_VALUE"""),"")</f>
        <v/>
      </c>
      <c r="K866" t="str">
        <f>IFERROR(__xludf.DUMMYFUNCTION("""COMPUTED_VALUE"""),"")</f>
        <v/>
      </c>
      <c r="L866" s="61" t="str">
        <f>IFERROR(__xludf.DUMMYFUNCTION("""COMPUTED_VALUE"""),"")</f>
        <v/>
      </c>
      <c r="M866" s="61" t="str">
        <f>IFERROR(__xludf.DUMMYFUNCTION("""COMPUTED_VALUE"""),"")</f>
        <v/>
      </c>
      <c r="N866" t="str">
        <f>IFERROR(__xludf.DUMMYFUNCTION("""COMPUTED_VALUE"""),"")</f>
        <v/>
      </c>
      <c r="O866" t="str">
        <f>IFERROR(__xludf.DUMMYFUNCTION("""COMPUTED_VALUE"""),"")</f>
        <v/>
      </c>
      <c r="P866" t="str">
        <f>IFERROR(__xludf.DUMMYFUNCTION("""COMPUTED_VALUE"""),"")</f>
        <v/>
      </c>
      <c r="Q866" t="str">
        <f>IFERROR(__xludf.DUMMYFUNCTION("""COMPUTED_VALUE"""),"")</f>
        <v/>
      </c>
      <c r="R866" t="str">
        <f>IFERROR(__xludf.DUMMYFUNCTION("""COMPUTED_VALUE"""),"")</f>
        <v/>
      </c>
      <c r="S866" t="str">
        <f>IFERROR(__xludf.DUMMYFUNCTION("""COMPUTED_VALUE"""),"")</f>
        <v/>
      </c>
      <c r="T866" t="str">
        <f>IFERROR(__xludf.DUMMYFUNCTION("""COMPUTED_VALUE"""),"")</f>
        <v/>
      </c>
      <c r="U866" t="str">
        <f>IFERROR(__xludf.DUMMYFUNCTION("""COMPUTED_VALUE"""),"")</f>
        <v/>
      </c>
      <c r="V866" t="str">
        <f>IFERROR(__xludf.DUMMYFUNCTION("""COMPUTED_VALUE"""),"")</f>
        <v/>
      </c>
      <c r="W866" t="str">
        <f>IFERROR(__xludf.DUMMYFUNCTION("""COMPUTED_VALUE"""),"")</f>
        <v/>
      </c>
      <c r="X866" t="str">
        <f>IFERROR(__xludf.DUMMYFUNCTION("""COMPUTED_VALUE"""),"")</f>
        <v/>
      </c>
      <c r="Y866" t="str">
        <f>IFERROR(__xludf.DUMMYFUNCTION("""COMPUTED_VALUE"""),"")</f>
        <v/>
      </c>
      <c r="Z866" t="str">
        <f>IFERROR(__xludf.DUMMYFUNCTION("""COMPUTED_VALUE"""),"")</f>
        <v/>
      </c>
      <c r="AA866" t="str">
        <f>IFERROR(__xludf.DUMMYFUNCTION("""COMPUTED_VALUE"""),"")</f>
        <v/>
      </c>
      <c r="AB866" t="str">
        <f>IFERROR(__xludf.DUMMYFUNCTION("""COMPUTED_VALUE"""),"")</f>
        <v/>
      </c>
      <c r="AC866" t="str">
        <f>IFERROR(__xludf.DUMMYFUNCTION("""COMPUTED_VALUE"""),"")</f>
        <v/>
      </c>
      <c r="AD866" t="str">
        <f>IFERROR(__xludf.DUMMYFUNCTION("""COMPUTED_VALUE"""),"")</f>
        <v/>
      </c>
      <c r="AE866" t="str">
        <f>IFERROR(__xludf.DUMMYFUNCTION("""COMPUTED_VALUE"""),"")</f>
        <v/>
      </c>
      <c r="AF866" t="str">
        <f>IFERROR(__xludf.DUMMYFUNCTION("""COMPUTED_VALUE"""),"")</f>
        <v/>
      </c>
      <c r="AG866" t="str">
        <f>IFERROR(__xludf.DUMMYFUNCTION("""COMPUTED_VALUE"""),"")</f>
        <v/>
      </c>
    </row>
    <row r="867">
      <c r="A867" t="str">
        <f>IFERROR(__xludf.DUMMYFUNCTION("""COMPUTED_VALUE"""),"")</f>
        <v/>
      </c>
      <c r="B867" t="str">
        <f>IFERROR(__xludf.DUMMYFUNCTION("""COMPUTED_VALUE"""),"")</f>
        <v/>
      </c>
      <c r="C867" t="str">
        <f>IFERROR(__xludf.DUMMYFUNCTION("""COMPUTED_VALUE"""),"")</f>
        <v/>
      </c>
      <c r="D867" t="str">
        <f>IFERROR(__xludf.DUMMYFUNCTION("""COMPUTED_VALUE"""),"")</f>
        <v/>
      </c>
      <c r="E867" t="str">
        <f>IFERROR(__xludf.DUMMYFUNCTION("""COMPUTED_VALUE"""),"")</f>
        <v/>
      </c>
      <c r="F867" t="str">
        <f>IFERROR(__xludf.DUMMYFUNCTION("""COMPUTED_VALUE"""),"")</f>
        <v/>
      </c>
      <c r="G867" t="str">
        <f>IFERROR(__xludf.DUMMYFUNCTION("""COMPUTED_VALUE"""),"")</f>
        <v/>
      </c>
      <c r="H867" t="str">
        <f>IFERROR(__xludf.DUMMYFUNCTION("""COMPUTED_VALUE"""),"")</f>
        <v/>
      </c>
      <c r="I867" t="str">
        <f>IFERROR(__xludf.DUMMYFUNCTION("""COMPUTED_VALUE"""),"")</f>
        <v/>
      </c>
      <c r="J867" t="str">
        <f>IFERROR(__xludf.DUMMYFUNCTION("""COMPUTED_VALUE"""),"")</f>
        <v/>
      </c>
      <c r="K867" t="str">
        <f>IFERROR(__xludf.DUMMYFUNCTION("""COMPUTED_VALUE"""),"")</f>
        <v/>
      </c>
      <c r="L867" s="61" t="str">
        <f>IFERROR(__xludf.DUMMYFUNCTION("""COMPUTED_VALUE"""),"")</f>
        <v/>
      </c>
      <c r="M867" s="61" t="str">
        <f>IFERROR(__xludf.DUMMYFUNCTION("""COMPUTED_VALUE"""),"")</f>
        <v/>
      </c>
      <c r="N867" t="str">
        <f>IFERROR(__xludf.DUMMYFUNCTION("""COMPUTED_VALUE"""),"")</f>
        <v/>
      </c>
      <c r="O867" t="str">
        <f>IFERROR(__xludf.DUMMYFUNCTION("""COMPUTED_VALUE"""),"")</f>
        <v/>
      </c>
      <c r="P867" t="str">
        <f>IFERROR(__xludf.DUMMYFUNCTION("""COMPUTED_VALUE"""),"")</f>
        <v/>
      </c>
      <c r="Q867" t="str">
        <f>IFERROR(__xludf.DUMMYFUNCTION("""COMPUTED_VALUE"""),"")</f>
        <v/>
      </c>
      <c r="R867" t="str">
        <f>IFERROR(__xludf.DUMMYFUNCTION("""COMPUTED_VALUE"""),"")</f>
        <v/>
      </c>
      <c r="S867" t="str">
        <f>IFERROR(__xludf.DUMMYFUNCTION("""COMPUTED_VALUE"""),"")</f>
        <v/>
      </c>
      <c r="T867" t="str">
        <f>IFERROR(__xludf.DUMMYFUNCTION("""COMPUTED_VALUE"""),"")</f>
        <v/>
      </c>
      <c r="U867" t="str">
        <f>IFERROR(__xludf.DUMMYFUNCTION("""COMPUTED_VALUE"""),"")</f>
        <v/>
      </c>
      <c r="V867" t="str">
        <f>IFERROR(__xludf.DUMMYFUNCTION("""COMPUTED_VALUE"""),"")</f>
        <v/>
      </c>
      <c r="W867" t="str">
        <f>IFERROR(__xludf.DUMMYFUNCTION("""COMPUTED_VALUE"""),"")</f>
        <v/>
      </c>
      <c r="X867" t="str">
        <f>IFERROR(__xludf.DUMMYFUNCTION("""COMPUTED_VALUE"""),"")</f>
        <v/>
      </c>
      <c r="Y867" t="str">
        <f>IFERROR(__xludf.DUMMYFUNCTION("""COMPUTED_VALUE"""),"")</f>
        <v/>
      </c>
      <c r="Z867" t="str">
        <f>IFERROR(__xludf.DUMMYFUNCTION("""COMPUTED_VALUE"""),"")</f>
        <v/>
      </c>
      <c r="AA867" t="str">
        <f>IFERROR(__xludf.DUMMYFUNCTION("""COMPUTED_VALUE"""),"")</f>
        <v/>
      </c>
      <c r="AB867" t="str">
        <f>IFERROR(__xludf.DUMMYFUNCTION("""COMPUTED_VALUE"""),"")</f>
        <v/>
      </c>
      <c r="AC867" t="str">
        <f>IFERROR(__xludf.DUMMYFUNCTION("""COMPUTED_VALUE"""),"")</f>
        <v/>
      </c>
      <c r="AD867" t="str">
        <f>IFERROR(__xludf.DUMMYFUNCTION("""COMPUTED_VALUE"""),"")</f>
        <v/>
      </c>
      <c r="AE867" t="str">
        <f>IFERROR(__xludf.DUMMYFUNCTION("""COMPUTED_VALUE"""),"")</f>
        <v/>
      </c>
      <c r="AF867" t="str">
        <f>IFERROR(__xludf.DUMMYFUNCTION("""COMPUTED_VALUE"""),"")</f>
        <v/>
      </c>
      <c r="AG867" t="str">
        <f>IFERROR(__xludf.DUMMYFUNCTION("""COMPUTED_VALUE"""),"")</f>
        <v/>
      </c>
    </row>
    <row r="868">
      <c r="A868" t="str">
        <f>IFERROR(__xludf.DUMMYFUNCTION("""COMPUTED_VALUE"""),"")</f>
        <v/>
      </c>
      <c r="B868" t="str">
        <f>IFERROR(__xludf.DUMMYFUNCTION("""COMPUTED_VALUE"""),"")</f>
        <v/>
      </c>
      <c r="C868" t="str">
        <f>IFERROR(__xludf.DUMMYFUNCTION("""COMPUTED_VALUE"""),"")</f>
        <v/>
      </c>
      <c r="D868" t="str">
        <f>IFERROR(__xludf.DUMMYFUNCTION("""COMPUTED_VALUE"""),"")</f>
        <v/>
      </c>
      <c r="E868" t="str">
        <f>IFERROR(__xludf.DUMMYFUNCTION("""COMPUTED_VALUE"""),"")</f>
        <v/>
      </c>
      <c r="F868" t="str">
        <f>IFERROR(__xludf.DUMMYFUNCTION("""COMPUTED_VALUE"""),"")</f>
        <v/>
      </c>
      <c r="G868" t="str">
        <f>IFERROR(__xludf.DUMMYFUNCTION("""COMPUTED_VALUE"""),"")</f>
        <v/>
      </c>
      <c r="H868" t="str">
        <f>IFERROR(__xludf.DUMMYFUNCTION("""COMPUTED_VALUE"""),"")</f>
        <v/>
      </c>
      <c r="I868" t="str">
        <f>IFERROR(__xludf.DUMMYFUNCTION("""COMPUTED_VALUE"""),"")</f>
        <v/>
      </c>
      <c r="J868" t="str">
        <f>IFERROR(__xludf.DUMMYFUNCTION("""COMPUTED_VALUE"""),"")</f>
        <v/>
      </c>
      <c r="K868" t="str">
        <f>IFERROR(__xludf.DUMMYFUNCTION("""COMPUTED_VALUE"""),"")</f>
        <v/>
      </c>
      <c r="L868" s="61" t="str">
        <f>IFERROR(__xludf.DUMMYFUNCTION("""COMPUTED_VALUE"""),"")</f>
        <v/>
      </c>
      <c r="M868" s="61" t="str">
        <f>IFERROR(__xludf.DUMMYFUNCTION("""COMPUTED_VALUE"""),"")</f>
        <v/>
      </c>
      <c r="N868" t="str">
        <f>IFERROR(__xludf.DUMMYFUNCTION("""COMPUTED_VALUE"""),"")</f>
        <v/>
      </c>
      <c r="O868" t="str">
        <f>IFERROR(__xludf.DUMMYFUNCTION("""COMPUTED_VALUE"""),"")</f>
        <v/>
      </c>
      <c r="P868" t="str">
        <f>IFERROR(__xludf.DUMMYFUNCTION("""COMPUTED_VALUE"""),"")</f>
        <v/>
      </c>
      <c r="Q868" t="str">
        <f>IFERROR(__xludf.DUMMYFUNCTION("""COMPUTED_VALUE"""),"")</f>
        <v/>
      </c>
      <c r="R868" t="str">
        <f>IFERROR(__xludf.DUMMYFUNCTION("""COMPUTED_VALUE"""),"")</f>
        <v/>
      </c>
      <c r="S868" t="str">
        <f>IFERROR(__xludf.DUMMYFUNCTION("""COMPUTED_VALUE"""),"")</f>
        <v/>
      </c>
      <c r="T868" t="str">
        <f>IFERROR(__xludf.DUMMYFUNCTION("""COMPUTED_VALUE"""),"")</f>
        <v/>
      </c>
      <c r="U868" t="str">
        <f>IFERROR(__xludf.DUMMYFUNCTION("""COMPUTED_VALUE"""),"")</f>
        <v/>
      </c>
      <c r="V868" t="str">
        <f>IFERROR(__xludf.DUMMYFUNCTION("""COMPUTED_VALUE"""),"")</f>
        <v/>
      </c>
      <c r="W868" t="str">
        <f>IFERROR(__xludf.DUMMYFUNCTION("""COMPUTED_VALUE"""),"")</f>
        <v/>
      </c>
      <c r="X868" t="str">
        <f>IFERROR(__xludf.DUMMYFUNCTION("""COMPUTED_VALUE"""),"")</f>
        <v/>
      </c>
      <c r="Y868" t="str">
        <f>IFERROR(__xludf.DUMMYFUNCTION("""COMPUTED_VALUE"""),"")</f>
        <v/>
      </c>
      <c r="Z868" t="str">
        <f>IFERROR(__xludf.DUMMYFUNCTION("""COMPUTED_VALUE"""),"")</f>
        <v/>
      </c>
      <c r="AA868" t="str">
        <f>IFERROR(__xludf.DUMMYFUNCTION("""COMPUTED_VALUE"""),"")</f>
        <v/>
      </c>
      <c r="AB868" t="str">
        <f>IFERROR(__xludf.DUMMYFUNCTION("""COMPUTED_VALUE"""),"")</f>
        <v/>
      </c>
      <c r="AC868" t="str">
        <f>IFERROR(__xludf.DUMMYFUNCTION("""COMPUTED_VALUE"""),"")</f>
        <v/>
      </c>
      <c r="AD868" t="str">
        <f>IFERROR(__xludf.DUMMYFUNCTION("""COMPUTED_VALUE"""),"")</f>
        <v/>
      </c>
      <c r="AE868" t="str">
        <f>IFERROR(__xludf.DUMMYFUNCTION("""COMPUTED_VALUE"""),"")</f>
        <v/>
      </c>
      <c r="AF868" t="str">
        <f>IFERROR(__xludf.DUMMYFUNCTION("""COMPUTED_VALUE"""),"")</f>
        <v/>
      </c>
      <c r="AG868" t="str">
        <f>IFERROR(__xludf.DUMMYFUNCTION("""COMPUTED_VALUE"""),"")</f>
        <v/>
      </c>
    </row>
    <row r="869">
      <c r="A869" t="str">
        <f>IFERROR(__xludf.DUMMYFUNCTION("""COMPUTED_VALUE"""),"")</f>
        <v/>
      </c>
      <c r="B869" t="str">
        <f>IFERROR(__xludf.DUMMYFUNCTION("""COMPUTED_VALUE"""),"")</f>
        <v/>
      </c>
      <c r="C869" t="str">
        <f>IFERROR(__xludf.DUMMYFUNCTION("""COMPUTED_VALUE"""),"")</f>
        <v/>
      </c>
      <c r="D869" t="str">
        <f>IFERROR(__xludf.DUMMYFUNCTION("""COMPUTED_VALUE"""),"")</f>
        <v/>
      </c>
      <c r="E869" t="str">
        <f>IFERROR(__xludf.DUMMYFUNCTION("""COMPUTED_VALUE"""),"")</f>
        <v/>
      </c>
      <c r="F869" t="str">
        <f>IFERROR(__xludf.DUMMYFUNCTION("""COMPUTED_VALUE"""),"")</f>
        <v/>
      </c>
      <c r="G869" t="str">
        <f>IFERROR(__xludf.DUMMYFUNCTION("""COMPUTED_VALUE"""),"")</f>
        <v/>
      </c>
      <c r="H869" t="str">
        <f>IFERROR(__xludf.DUMMYFUNCTION("""COMPUTED_VALUE"""),"")</f>
        <v/>
      </c>
      <c r="I869" t="str">
        <f>IFERROR(__xludf.DUMMYFUNCTION("""COMPUTED_VALUE"""),"")</f>
        <v/>
      </c>
      <c r="J869" t="str">
        <f>IFERROR(__xludf.DUMMYFUNCTION("""COMPUTED_VALUE"""),"")</f>
        <v/>
      </c>
      <c r="K869" t="str">
        <f>IFERROR(__xludf.DUMMYFUNCTION("""COMPUTED_VALUE"""),"")</f>
        <v/>
      </c>
      <c r="L869" s="61" t="str">
        <f>IFERROR(__xludf.DUMMYFUNCTION("""COMPUTED_VALUE"""),"")</f>
        <v/>
      </c>
      <c r="M869" s="61" t="str">
        <f>IFERROR(__xludf.DUMMYFUNCTION("""COMPUTED_VALUE"""),"")</f>
        <v/>
      </c>
      <c r="N869" t="str">
        <f>IFERROR(__xludf.DUMMYFUNCTION("""COMPUTED_VALUE"""),"")</f>
        <v/>
      </c>
      <c r="O869" t="str">
        <f>IFERROR(__xludf.DUMMYFUNCTION("""COMPUTED_VALUE"""),"")</f>
        <v/>
      </c>
      <c r="P869" t="str">
        <f>IFERROR(__xludf.DUMMYFUNCTION("""COMPUTED_VALUE"""),"")</f>
        <v/>
      </c>
      <c r="Q869" t="str">
        <f>IFERROR(__xludf.DUMMYFUNCTION("""COMPUTED_VALUE"""),"")</f>
        <v/>
      </c>
      <c r="R869" t="str">
        <f>IFERROR(__xludf.DUMMYFUNCTION("""COMPUTED_VALUE"""),"")</f>
        <v/>
      </c>
      <c r="S869" t="str">
        <f>IFERROR(__xludf.DUMMYFUNCTION("""COMPUTED_VALUE"""),"")</f>
        <v/>
      </c>
      <c r="T869" t="str">
        <f>IFERROR(__xludf.DUMMYFUNCTION("""COMPUTED_VALUE"""),"")</f>
        <v/>
      </c>
      <c r="U869" t="str">
        <f>IFERROR(__xludf.DUMMYFUNCTION("""COMPUTED_VALUE"""),"")</f>
        <v/>
      </c>
      <c r="V869" t="str">
        <f>IFERROR(__xludf.DUMMYFUNCTION("""COMPUTED_VALUE"""),"")</f>
        <v/>
      </c>
      <c r="W869" t="str">
        <f>IFERROR(__xludf.DUMMYFUNCTION("""COMPUTED_VALUE"""),"")</f>
        <v/>
      </c>
      <c r="X869" t="str">
        <f>IFERROR(__xludf.DUMMYFUNCTION("""COMPUTED_VALUE"""),"")</f>
        <v/>
      </c>
      <c r="Y869" t="str">
        <f>IFERROR(__xludf.DUMMYFUNCTION("""COMPUTED_VALUE"""),"")</f>
        <v/>
      </c>
      <c r="Z869" t="str">
        <f>IFERROR(__xludf.DUMMYFUNCTION("""COMPUTED_VALUE"""),"")</f>
        <v/>
      </c>
      <c r="AA869" t="str">
        <f>IFERROR(__xludf.DUMMYFUNCTION("""COMPUTED_VALUE"""),"")</f>
        <v/>
      </c>
      <c r="AB869" t="str">
        <f>IFERROR(__xludf.DUMMYFUNCTION("""COMPUTED_VALUE"""),"")</f>
        <v/>
      </c>
      <c r="AC869" t="str">
        <f>IFERROR(__xludf.DUMMYFUNCTION("""COMPUTED_VALUE"""),"")</f>
        <v/>
      </c>
      <c r="AD869" t="str">
        <f>IFERROR(__xludf.DUMMYFUNCTION("""COMPUTED_VALUE"""),"")</f>
        <v/>
      </c>
      <c r="AE869" t="str">
        <f>IFERROR(__xludf.DUMMYFUNCTION("""COMPUTED_VALUE"""),"")</f>
        <v/>
      </c>
      <c r="AF869" t="str">
        <f>IFERROR(__xludf.DUMMYFUNCTION("""COMPUTED_VALUE"""),"")</f>
        <v/>
      </c>
      <c r="AG869" t="str">
        <f>IFERROR(__xludf.DUMMYFUNCTION("""COMPUTED_VALUE"""),"")</f>
        <v/>
      </c>
    </row>
    <row r="870">
      <c r="A870" t="str">
        <f>IFERROR(__xludf.DUMMYFUNCTION("""COMPUTED_VALUE"""),"")</f>
        <v/>
      </c>
      <c r="B870" t="str">
        <f>IFERROR(__xludf.DUMMYFUNCTION("""COMPUTED_VALUE"""),"")</f>
        <v/>
      </c>
      <c r="C870" t="str">
        <f>IFERROR(__xludf.DUMMYFUNCTION("""COMPUTED_VALUE"""),"")</f>
        <v/>
      </c>
      <c r="D870" t="str">
        <f>IFERROR(__xludf.DUMMYFUNCTION("""COMPUTED_VALUE"""),"")</f>
        <v/>
      </c>
      <c r="E870" t="str">
        <f>IFERROR(__xludf.DUMMYFUNCTION("""COMPUTED_VALUE"""),"")</f>
        <v/>
      </c>
      <c r="F870" t="str">
        <f>IFERROR(__xludf.DUMMYFUNCTION("""COMPUTED_VALUE"""),"")</f>
        <v/>
      </c>
      <c r="G870" t="str">
        <f>IFERROR(__xludf.DUMMYFUNCTION("""COMPUTED_VALUE"""),"")</f>
        <v/>
      </c>
      <c r="H870" t="str">
        <f>IFERROR(__xludf.DUMMYFUNCTION("""COMPUTED_VALUE"""),"")</f>
        <v/>
      </c>
      <c r="I870" t="str">
        <f>IFERROR(__xludf.DUMMYFUNCTION("""COMPUTED_VALUE"""),"")</f>
        <v/>
      </c>
      <c r="J870" t="str">
        <f>IFERROR(__xludf.DUMMYFUNCTION("""COMPUTED_VALUE"""),"")</f>
        <v/>
      </c>
      <c r="K870" t="str">
        <f>IFERROR(__xludf.DUMMYFUNCTION("""COMPUTED_VALUE"""),"")</f>
        <v/>
      </c>
      <c r="L870" s="61" t="str">
        <f>IFERROR(__xludf.DUMMYFUNCTION("""COMPUTED_VALUE"""),"")</f>
        <v/>
      </c>
      <c r="M870" s="61" t="str">
        <f>IFERROR(__xludf.DUMMYFUNCTION("""COMPUTED_VALUE"""),"")</f>
        <v/>
      </c>
      <c r="N870" t="str">
        <f>IFERROR(__xludf.DUMMYFUNCTION("""COMPUTED_VALUE"""),"")</f>
        <v/>
      </c>
      <c r="O870" t="str">
        <f>IFERROR(__xludf.DUMMYFUNCTION("""COMPUTED_VALUE"""),"")</f>
        <v/>
      </c>
      <c r="P870" t="str">
        <f>IFERROR(__xludf.DUMMYFUNCTION("""COMPUTED_VALUE"""),"")</f>
        <v/>
      </c>
      <c r="Q870" t="str">
        <f>IFERROR(__xludf.DUMMYFUNCTION("""COMPUTED_VALUE"""),"")</f>
        <v/>
      </c>
      <c r="R870" t="str">
        <f>IFERROR(__xludf.DUMMYFUNCTION("""COMPUTED_VALUE"""),"")</f>
        <v/>
      </c>
      <c r="S870" t="str">
        <f>IFERROR(__xludf.DUMMYFUNCTION("""COMPUTED_VALUE"""),"")</f>
        <v/>
      </c>
      <c r="T870" t="str">
        <f>IFERROR(__xludf.DUMMYFUNCTION("""COMPUTED_VALUE"""),"")</f>
        <v/>
      </c>
      <c r="U870" t="str">
        <f>IFERROR(__xludf.DUMMYFUNCTION("""COMPUTED_VALUE"""),"")</f>
        <v/>
      </c>
      <c r="V870" t="str">
        <f>IFERROR(__xludf.DUMMYFUNCTION("""COMPUTED_VALUE"""),"")</f>
        <v/>
      </c>
      <c r="W870" t="str">
        <f>IFERROR(__xludf.DUMMYFUNCTION("""COMPUTED_VALUE"""),"")</f>
        <v/>
      </c>
      <c r="X870" t="str">
        <f>IFERROR(__xludf.DUMMYFUNCTION("""COMPUTED_VALUE"""),"")</f>
        <v/>
      </c>
      <c r="Y870" t="str">
        <f>IFERROR(__xludf.DUMMYFUNCTION("""COMPUTED_VALUE"""),"")</f>
        <v/>
      </c>
      <c r="Z870" t="str">
        <f>IFERROR(__xludf.DUMMYFUNCTION("""COMPUTED_VALUE"""),"")</f>
        <v/>
      </c>
      <c r="AA870" t="str">
        <f>IFERROR(__xludf.DUMMYFUNCTION("""COMPUTED_VALUE"""),"")</f>
        <v/>
      </c>
      <c r="AB870" t="str">
        <f>IFERROR(__xludf.DUMMYFUNCTION("""COMPUTED_VALUE"""),"")</f>
        <v/>
      </c>
      <c r="AC870" t="str">
        <f>IFERROR(__xludf.DUMMYFUNCTION("""COMPUTED_VALUE"""),"")</f>
        <v/>
      </c>
      <c r="AD870" t="str">
        <f>IFERROR(__xludf.DUMMYFUNCTION("""COMPUTED_VALUE"""),"")</f>
        <v/>
      </c>
      <c r="AE870" t="str">
        <f>IFERROR(__xludf.DUMMYFUNCTION("""COMPUTED_VALUE"""),"")</f>
        <v/>
      </c>
      <c r="AF870" t="str">
        <f>IFERROR(__xludf.DUMMYFUNCTION("""COMPUTED_VALUE"""),"")</f>
        <v/>
      </c>
      <c r="AG870" t="str">
        <f>IFERROR(__xludf.DUMMYFUNCTION("""COMPUTED_VALUE"""),"")</f>
        <v/>
      </c>
    </row>
    <row r="871">
      <c r="A871" t="str">
        <f>IFERROR(__xludf.DUMMYFUNCTION("""COMPUTED_VALUE"""),"")</f>
        <v/>
      </c>
      <c r="B871" t="str">
        <f>IFERROR(__xludf.DUMMYFUNCTION("""COMPUTED_VALUE"""),"")</f>
        <v/>
      </c>
      <c r="C871" t="str">
        <f>IFERROR(__xludf.DUMMYFUNCTION("""COMPUTED_VALUE"""),"")</f>
        <v/>
      </c>
      <c r="D871" t="str">
        <f>IFERROR(__xludf.DUMMYFUNCTION("""COMPUTED_VALUE"""),"")</f>
        <v/>
      </c>
      <c r="E871" t="str">
        <f>IFERROR(__xludf.DUMMYFUNCTION("""COMPUTED_VALUE"""),"")</f>
        <v/>
      </c>
      <c r="F871" t="str">
        <f>IFERROR(__xludf.DUMMYFUNCTION("""COMPUTED_VALUE"""),"")</f>
        <v/>
      </c>
      <c r="G871" t="str">
        <f>IFERROR(__xludf.DUMMYFUNCTION("""COMPUTED_VALUE"""),"")</f>
        <v/>
      </c>
      <c r="H871" t="str">
        <f>IFERROR(__xludf.DUMMYFUNCTION("""COMPUTED_VALUE"""),"")</f>
        <v/>
      </c>
      <c r="I871" t="str">
        <f>IFERROR(__xludf.DUMMYFUNCTION("""COMPUTED_VALUE"""),"")</f>
        <v/>
      </c>
      <c r="J871" t="str">
        <f>IFERROR(__xludf.DUMMYFUNCTION("""COMPUTED_VALUE"""),"")</f>
        <v/>
      </c>
      <c r="K871" t="str">
        <f>IFERROR(__xludf.DUMMYFUNCTION("""COMPUTED_VALUE"""),"")</f>
        <v/>
      </c>
      <c r="L871" s="61" t="str">
        <f>IFERROR(__xludf.DUMMYFUNCTION("""COMPUTED_VALUE"""),"")</f>
        <v/>
      </c>
      <c r="M871" s="61" t="str">
        <f>IFERROR(__xludf.DUMMYFUNCTION("""COMPUTED_VALUE"""),"")</f>
        <v/>
      </c>
      <c r="N871" t="str">
        <f>IFERROR(__xludf.DUMMYFUNCTION("""COMPUTED_VALUE"""),"")</f>
        <v/>
      </c>
      <c r="O871" t="str">
        <f>IFERROR(__xludf.DUMMYFUNCTION("""COMPUTED_VALUE"""),"")</f>
        <v/>
      </c>
      <c r="P871" t="str">
        <f>IFERROR(__xludf.DUMMYFUNCTION("""COMPUTED_VALUE"""),"")</f>
        <v/>
      </c>
      <c r="Q871" t="str">
        <f>IFERROR(__xludf.DUMMYFUNCTION("""COMPUTED_VALUE"""),"")</f>
        <v/>
      </c>
      <c r="R871" t="str">
        <f>IFERROR(__xludf.DUMMYFUNCTION("""COMPUTED_VALUE"""),"")</f>
        <v/>
      </c>
      <c r="S871" t="str">
        <f>IFERROR(__xludf.DUMMYFUNCTION("""COMPUTED_VALUE"""),"")</f>
        <v/>
      </c>
      <c r="T871" t="str">
        <f>IFERROR(__xludf.DUMMYFUNCTION("""COMPUTED_VALUE"""),"")</f>
        <v/>
      </c>
      <c r="U871" t="str">
        <f>IFERROR(__xludf.DUMMYFUNCTION("""COMPUTED_VALUE"""),"")</f>
        <v/>
      </c>
      <c r="V871" t="str">
        <f>IFERROR(__xludf.DUMMYFUNCTION("""COMPUTED_VALUE"""),"")</f>
        <v/>
      </c>
      <c r="W871" t="str">
        <f>IFERROR(__xludf.DUMMYFUNCTION("""COMPUTED_VALUE"""),"")</f>
        <v/>
      </c>
      <c r="X871" t="str">
        <f>IFERROR(__xludf.DUMMYFUNCTION("""COMPUTED_VALUE"""),"")</f>
        <v/>
      </c>
      <c r="Y871" t="str">
        <f>IFERROR(__xludf.DUMMYFUNCTION("""COMPUTED_VALUE"""),"")</f>
        <v/>
      </c>
      <c r="Z871" t="str">
        <f>IFERROR(__xludf.DUMMYFUNCTION("""COMPUTED_VALUE"""),"")</f>
        <v/>
      </c>
      <c r="AA871" t="str">
        <f>IFERROR(__xludf.DUMMYFUNCTION("""COMPUTED_VALUE"""),"")</f>
        <v/>
      </c>
      <c r="AB871" t="str">
        <f>IFERROR(__xludf.DUMMYFUNCTION("""COMPUTED_VALUE"""),"")</f>
        <v/>
      </c>
      <c r="AC871" t="str">
        <f>IFERROR(__xludf.DUMMYFUNCTION("""COMPUTED_VALUE"""),"")</f>
        <v/>
      </c>
      <c r="AD871" t="str">
        <f>IFERROR(__xludf.DUMMYFUNCTION("""COMPUTED_VALUE"""),"")</f>
        <v/>
      </c>
      <c r="AE871" t="str">
        <f>IFERROR(__xludf.DUMMYFUNCTION("""COMPUTED_VALUE"""),"")</f>
        <v/>
      </c>
      <c r="AF871" t="str">
        <f>IFERROR(__xludf.DUMMYFUNCTION("""COMPUTED_VALUE"""),"")</f>
        <v/>
      </c>
      <c r="AG871" t="str">
        <f>IFERROR(__xludf.DUMMYFUNCTION("""COMPUTED_VALUE"""),"")</f>
        <v/>
      </c>
    </row>
    <row r="872">
      <c r="A872" t="str">
        <f>IFERROR(__xludf.DUMMYFUNCTION("""COMPUTED_VALUE"""),"")</f>
        <v/>
      </c>
      <c r="B872" t="str">
        <f>IFERROR(__xludf.DUMMYFUNCTION("""COMPUTED_VALUE"""),"")</f>
        <v/>
      </c>
      <c r="C872" t="str">
        <f>IFERROR(__xludf.DUMMYFUNCTION("""COMPUTED_VALUE"""),"")</f>
        <v/>
      </c>
      <c r="D872" t="str">
        <f>IFERROR(__xludf.DUMMYFUNCTION("""COMPUTED_VALUE"""),"")</f>
        <v/>
      </c>
      <c r="E872" t="str">
        <f>IFERROR(__xludf.DUMMYFUNCTION("""COMPUTED_VALUE"""),"")</f>
        <v/>
      </c>
      <c r="F872" t="str">
        <f>IFERROR(__xludf.DUMMYFUNCTION("""COMPUTED_VALUE"""),"")</f>
        <v/>
      </c>
      <c r="G872" t="str">
        <f>IFERROR(__xludf.DUMMYFUNCTION("""COMPUTED_VALUE"""),"")</f>
        <v/>
      </c>
      <c r="H872" t="str">
        <f>IFERROR(__xludf.DUMMYFUNCTION("""COMPUTED_VALUE"""),"")</f>
        <v/>
      </c>
      <c r="I872" t="str">
        <f>IFERROR(__xludf.DUMMYFUNCTION("""COMPUTED_VALUE"""),"")</f>
        <v/>
      </c>
      <c r="J872" t="str">
        <f>IFERROR(__xludf.DUMMYFUNCTION("""COMPUTED_VALUE"""),"")</f>
        <v/>
      </c>
      <c r="K872" t="str">
        <f>IFERROR(__xludf.DUMMYFUNCTION("""COMPUTED_VALUE"""),"")</f>
        <v/>
      </c>
      <c r="L872" s="61" t="str">
        <f>IFERROR(__xludf.DUMMYFUNCTION("""COMPUTED_VALUE"""),"")</f>
        <v/>
      </c>
      <c r="M872" s="61" t="str">
        <f>IFERROR(__xludf.DUMMYFUNCTION("""COMPUTED_VALUE"""),"")</f>
        <v/>
      </c>
      <c r="N872" t="str">
        <f>IFERROR(__xludf.DUMMYFUNCTION("""COMPUTED_VALUE"""),"")</f>
        <v/>
      </c>
      <c r="O872" t="str">
        <f>IFERROR(__xludf.DUMMYFUNCTION("""COMPUTED_VALUE"""),"")</f>
        <v/>
      </c>
      <c r="P872" t="str">
        <f>IFERROR(__xludf.DUMMYFUNCTION("""COMPUTED_VALUE"""),"")</f>
        <v/>
      </c>
      <c r="Q872" t="str">
        <f>IFERROR(__xludf.DUMMYFUNCTION("""COMPUTED_VALUE"""),"")</f>
        <v/>
      </c>
      <c r="R872" t="str">
        <f>IFERROR(__xludf.DUMMYFUNCTION("""COMPUTED_VALUE"""),"")</f>
        <v/>
      </c>
      <c r="S872" t="str">
        <f>IFERROR(__xludf.DUMMYFUNCTION("""COMPUTED_VALUE"""),"")</f>
        <v/>
      </c>
      <c r="T872" t="str">
        <f>IFERROR(__xludf.DUMMYFUNCTION("""COMPUTED_VALUE"""),"")</f>
        <v/>
      </c>
      <c r="U872" t="str">
        <f>IFERROR(__xludf.DUMMYFUNCTION("""COMPUTED_VALUE"""),"")</f>
        <v/>
      </c>
      <c r="V872" t="str">
        <f>IFERROR(__xludf.DUMMYFUNCTION("""COMPUTED_VALUE"""),"")</f>
        <v/>
      </c>
      <c r="W872" t="str">
        <f>IFERROR(__xludf.DUMMYFUNCTION("""COMPUTED_VALUE"""),"")</f>
        <v/>
      </c>
      <c r="X872" t="str">
        <f>IFERROR(__xludf.DUMMYFUNCTION("""COMPUTED_VALUE"""),"")</f>
        <v/>
      </c>
      <c r="Y872" t="str">
        <f>IFERROR(__xludf.DUMMYFUNCTION("""COMPUTED_VALUE"""),"")</f>
        <v/>
      </c>
      <c r="Z872" t="str">
        <f>IFERROR(__xludf.DUMMYFUNCTION("""COMPUTED_VALUE"""),"")</f>
        <v/>
      </c>
      <c r="AA872" t="str">
        <f>IFERROR(__xludf.DUMMYFUNCTION("""COMPUTED_VALUE"""),"")</f>
        <v/>
      </c>
      <c r="AB872" t="str">
        <f>IFERROR(__xludf.DUMMYFUNCTION("""COMPUTED_VALUE"""),"")</f>
        <v/>
      </c>
      <c r="AC872" t="str">
        <f>IFERROR(__xludf.DUMMYFUNCTION("""COMPUTED_VALUE"""),"")</f>
        <v/>
      </c>
      <c r="AD872" t="str">
        <f>IFERROR(__xludf.DUMMYFUNCTION("""COMPUTED_VALUE"""),"")</f>
        <v/>
      </c>
      <c r="AE872" t="str">
        <f>IFERROR(__xludf.DUMMYFUNCTION("""COMPUTED_VALUE"""),"")</f>
        <v/>
      </c>
      <c r="AF872" t="str">
        <f>IFERROR(__xludf.DUMMYFUNCTION("""COMPUTED_VALUE"""),"")</f>
        <v/>
      </c>
      <c r="AG872" t="str">
        <f>IFERROR(__xludf.DUMMYFUNCTION("""COMPUTED_VALUE"""),"")</f>
        <v/>
      </c>
    </row>
    <row r="873">
      <c r="A873" t="str">
        <f>IFERROR(__xludf.DUMMYFUNCTION("""COMPUTED_VALUE"""),"")</f>
        <v/>
      </c>
      <c r="B873" t="str">
        <f>IFERROR(__xludf.DUMMYFUNCTION("""COMPUTED_VALUE"""),"")</f>
        <v/>
      </c>
      <c r="C873" t="str">
        <f>IFERROR(__xludf.DUMMYFUNCTION("""COMPUTED_VALUE"""),"")</f>
        <v/>
      </c>
      <c r="D873" t="str">
        <f>IFERROR(__xludf.DUMMYFUNCTION("""COMPUTED_VALUE"""),"")</f>
        <v/>
      </c>
      <c r="E873" t="str">
        <f>IFERROR(__xludf.DUMMYFUNCTION("""COMPUTED_VALUE"""),"")</f>
        <v/>
      </c>
      <c r="F873" t="str">
        <f>IFERROR(__xludf.DUMMYFUNCTION("""COMPUTED_VALUE"""),"")</f>
        <v/>
      </c>
      <c r="G873" t="str">
        <f>IFERROR(__xludf.DUMMYFUNCTION("""COMPUTED_VALUE"""),"")</f>
        <v/>
      </c>
      <c r="H873" t="str">
        <f>IFERROR(__xludf.DUMMYFUNCTION("""COMPUTED_VALUE"""),"")</f>
        <v/>
      </c>
      <c r="I873" t="str">
        <f>IFERROR(__xludf.DUMMYFUNCTION("""COMPUTED_VALUE"""),"")</f>
        <v/>
      </c>
      <c r="J873" t="str">
        <f>IFERROR(__xludf.DUMMYFUNCTION("""COMPUTED_VALUE"""),"")</f>
        <v/>
      </c>
      <c r="K873" t="str">
        <f>IFERROR(__xludf.DUMMYFUNCTION("""COMPUTED_VALUE"""),"")</f>
        <v/>
      </c>
      <c r="L873" s="61" t="str">
        <f>IFERROR(__xludf.DUMMYFUNCTION("""COMPUTED_VALUE"""),"")</f>
        <v/>
      </c>
      <c r="M873" s="61" t="str">
        <f>IFERROR(__xludf.DUMMYFUNCTION("""COMPUTED_VALUE"""),"")</f>
        <v/>
      </c>
      <c r="N873" t="str">
        <f>IFERROR(__xludf.DUMMYFUNCTION("""COMPUTED_VALUE"""),"")</f>
        <v/>
      </c>
      <c r="O873" t="str">
        <f>IFERROR(__xludf.DUMMYFUNCTION("""COMPUTED_VALUE"""),"")</f>
        <v/>
      </c>
      <c r="P873" t="str">
        <f>IFERROR(__xludf.DUMMYFUNCTION("""COMPUTED_VALUE"""),"")</f>
        <v/>
      </c>
      <c r="Q873" t="str">
        <f>IFERROR(__xludf.DUMMYFUNCTION("""COMPUTED_VALUE"""),"")</f>
        <v/>
      </c>
      <c r="R873" t="str">
        <f>IFERROR(__xludf.DUMMYFUNCTION("""COMPUTED_VALUE"""),"")</f>
        <v/>
      </c>
      <c r="S873" t="str">
        <f>IFERROR(__xludf.DUMMYFUNCTION("""COMPUTED_VALUE"""),"")</f>
        <v/>
      </c>
      <c r="T873" t="str">
        <f>IFERROR(__xludf.DUMMYFUNCTION("""COMPUTED_VALUE"""),"")</f>
        <v/>
      </c>
      <c r="U873" t="str">
        <f>IFERROR(__xludf.DUMMYFUNCTION("""COMPUTED_VALUE"""),"")</f>
        <v/>
      </c>
      <c r="V873" t="str">
        <f>IFERROR(__xludf.DUMMYFUNCTION("""COMPUTED_VALUE"""),"")</f>
        <v/>
      </c>
      <c r="W873" t="str">
        <f>IFERROR(__xludf.DUMMYFUNCTION("""COMPUTED_VALUE"""),"")</f>
        <v/>
      </c>
      <c r="X873" t="str">
        <f>IFERROR(__xludf.DUMMYFUNCTION("""COMPUTED_VALUE"""),"")</f>
        <v/>
      </c>
      <c r="Y873" t="str">
        <f>IFERROR(__xludf.DUMMYFUNCTION("""COMPUTED_VALUE"""),"")</f>
        <v/>
      </c>
      <c r="Z873" t="str">
        <f>IFERROR(__xludf.DUMMYFUNCTION("""COMPUTED_VALUE"""),"")</f>
        <v/>
      </c>
      <c r="AA873" t="str">
        <f>IFERROR(__xludf.DUMMYFUNCTION("""COMPUTED_VALUE"""),"")</f>
        <v/>
      </c>
      <c r="AB873" t="str">
        <f>IFERROR(__xludf.DUMMYFUNCTION("""COMPUTED_VALUE"""),"")</f>
        <v/>
      </c>
      <c r="AC873" t="str">
        <f>IFERROR(__xludf.DUMMYFUNCTION("""COMPUTED_VALUE"""),"")</f>
        <v/>
      </c>
      <c r="AD873" t="str">
        <f>IFERROR(__xludf.DUMMYFUNCTION("""COMPUTED_VALUE"""),"")</f>
        <v/>
      </c>
      <c r="AE873" t="str">
        <f>IFERROR(__xludf.DUMMYFUNCTION("""COMPUTED_VALUE"""),"")</f>
        <v/>
      </c>
      <c r="AF873" t="str">
        <f>IFERROR(__xludf.DUMMYFUNCTION("""COMPUTED_VALUE"""),"")</f>
        <v/>
      </c>
      <c r="AG873" t="str">
        <f>IFERROR(__xludf.DUMMYFUNCTION("""COMPUTED_VALUE"""),"")</f>
        <v/>
      </c>
    </row>
    <row r="874">
      <c r="A874" t="str">
        <f>IFERROR(__xludf.DUMMYFUNCTION("""COMPUTED_VALUE"""),"")</f>
        <v/>
      </c>
      <c r="B874" t="str">
        <f>IFERROR(__xludf.DUMMYFUNCTION("""COMPUTED_VALUE"""),"")</f>
        <v/>
      </c>
      <c r="C874" t="str">
        <f>IFERROR(__xludf.DUMMYFUNCTION("""COMPUTED_VALUE"""),"")</f>
        <v/>
      </c>
      <c r="D874" t="str">
        <f>IFERROR(__xludf.DUMMYFUNCTION("""COMPUTED_VALUE"""),"")</f>
        <v/>
      </c>
      <c r="E874" t="str">
        <f>IFERROR(__xludf.DUMMYFUNCTION("""COMPUTED_VALUE"""),"")</f>
        <v/>
      </c>
      <c r="F874" t="str">
        <f>IFERROR(__xludf.DUMMYFUNCTION("""COMPUTED_VALUE"""),"")</f>
        <v/>
      </c>
      <c r="G874" t="str">
        <f>IFERROR(__xludf.DUMMYFUNCTION("""COMPUTED_VALUE"""),"")</f>
        <v/>
      </c>
      <c r="H874" t="str">
        <f>IFERROR(__xludf.DUMMYFUNCTION("""COMPUTED_VALUE"""),"")</f>
        <v/>
      </c>
      <c r="I874" t="str">
        <f>IFERROR(__xludf.DUMMYFUNCTION("""COMPUTED_VALUE"""),"")</f>
        <v/>
      </c>
      <c r="J874" t="str">
        <f>IFERROR(__xludf.DUMMYFUNCTION("""COMPUTED_VALUE"""),"")</f>
        <v/>
      </c>
      <c r="K874" t="str">
        <f>IFERROR(__xludf.DUMMYFUNCTION("""COMPUTED_VALUE"""),"")</f>
        <v/>
      </c>
      <c r="L874" s="61" t="str">
        <f>IFERROR(__xludf.DUMMYFUNCTION("""COMPUTED_VALUE"""),"")</f>
        <v/>
      </c>
      <c r="M874" s="61" t="str">
        <f>IFERROR(__xludf.DUMMYFUNCTION("""COMPUTED_VALUE"""),"")</f>
        <v/>
      </c>
      <c r="N874" t="str">
        <f>IFERROR(__xludf.DUMMYFUNCTION("""COMPUTED_VALUE"""),"")</f>
        <v/>
      </c>
      <c r="O874" t="str">
        <f>IFERROR(__xludf.DUMMYFUNCTION("""COMPUTED_VALUE"""),"")</f>
        <v/>
      </c>
      <c r="P874" t="str">
        <f>IFERROR(__xludf.DUMMYFUNCTION("""COMPUTED_VALUE"""),"")</f>
        <v/>
      </c>
      <c r="Q874" t="str">
        <f>IFERROR(__xludf.DUMMYFUNCTION("""COMPUTED_VALUE"""),"")</f>
        <v/>
      </c>
      <c r="R874" t="str">
        <f>IFERROR(__xludf.DUMMYFUNCTION("""COMPUTED_VALUE"""),"")</f>
        <v/>
      </c>
      <c r="S874" t="str">
        <f>IFERROR(__xludf.DUMMYFUNCTION("""COMPUTED_VALUE"""),"")</f>
        <v/>
      </c>
      <c r="T874" t="str">
        <f>IFERROR(__xludf.DUMMYFUNCTION("""COMPUTED_VALUE"""),"")</f>
        <v/>
      </c>
      <c r="U874" t="str">
        <f>IFERROR(__xludf.DUMMYFUNCTION("""COMPUTED_VALUE"""),"")</f>
        <v/>
      </c>
      <c r="V874" t="str">
        <f>IFERROR(__xludf.DUMMYFUNCTION("""COMPUTED_VALUE"""),"")</f>
        <v/>
      </c>
      <c r="W874" t="str">
        <f>IFERROR(__xludf.DUMMYFUNCTION("""COMPUTED_VALUE"""),"")</f>
        <v/>
      </c>
      <c r="X874" t="str">
        <f>IFERROR(__xludf.DUMMYFUNCTION("""COMPUTED_VALUE"""),"")</f>
        <v/>
      </c>
      <c r="Y874" t="str">
        <f>IFERROR(__xludf.DUMMYFUNCTION("""COMPUTED_VALUE"""),"")</f>
        <v/>
      </c>
      <c r="Z874" t="str">
        <f>IFERROR(__xludf.DUMMYFUNCTION("""COMPUTED_VALUE"""),"")</f>
        <v/>
      </c>
      <c r="AA874" t="str">
        <f>IFERROR(__xludf.DUMMYFUNCTION("""COMPUTED_VALUE"""),"")</f>
        <v/>
      </c>
      <c r="AB874" t="str">
        <f>IFERROR(__xludf.DUMMYFUNCTION("""COMPUTED_VALUE"""),"")</f>
        <v/>
      </c>
      <c r="AC874" t="str">
        <f>IFERROR(__xludf.DUMMYFUNCTION("""COMPUTED_VALUE"""),"")</f>
        <v/>
      </c>
      <c r="AD874" t="str">
        <f>IFERROR(__xludf.DUMMYFUNCTION("""COMPUTED_VALUE"""),"")</f>
        <v/>
      </c>
      <c r="AE874" t="str">
        <f>IFERROR(__xludf.DUMMYFUNCTION("""COMPUTED_VALUE"""),"")</f>
        <v/>
      </c>
      <c r="AF874" t="str">
        <f>IFERROR(__xludf.DUMMYFUNCTION("""COMPUTED_VALUE"""),"")</f>
        <v/>
      </c>
      <c r="AG874" t="str">
        <f>IFERROR(__xludf.DUMMYFUNCTION("""COMPUTED_VALUE"""),"")</f>
        <v/>
      </c>
    </row>
    <row r="875">
      <c r="A875" t="str">
        <f>IFERROR(__xludf.DUMMYFUNCTION("""COMPUTED_VALUE"""),"")</f>
        <v/>
      </c>
      <c r="B875" t="str">
        <f>IFERROR(__xludf.DUMMYFUNCTION("""COMPUTED_VALUE"""),"")</f>
        <v/>
      </c>
      <c r="C875" t="str">
        <f>IFERROR(__xludf.DUMMYFUNCTION("""COMPUTED_VALUE"""),"")</f>
        <v/>
      </c>
      <c r="D875" t="str">
        <f>IFERROR(__xludf.DUMMYFUNCTION("""COMPUTED_VALUE"""),"")</f>
        <v/>
      </c>
      <c r="E875" t="str">
        <f>IFERROR(__xludf.DUMMYFUNCTION("""COMPUTED_VALUE"""),"")</f>
        <v/>
      </c>
      <c r="F875" t="str">
        <f>IFERROR(__xludf.DUMMYFUNCTION("""COMPUTED_VALUE"""),"")</f>
        <v/>
      </c>
      <c r="G875" t="str">
        <f>IFERROR(__xludf.DUMMYFUNCTION("""COMPUTED_VALUE"""),"")</f>
        <v/>
      </c>
      <c r="H875" t="str">
        <f>IFERROR(__xludf.DUMMYFUNCTION("""COMPUTED_VALUE"""),"")</f>
        <v/>
      </c>
      <c r="I875" t="str">
        <f>IFERROR(__xludf.DUMMYFUNCTION("""COMPUTED_VALUE"""),"")</f>
        <v/>
      </c>
      <c r="J875" t="str">
        <f>IFERROR(__xludf.DUMMYFUNCTION("""COMPUTED_VALUE"""),"")</f>
        <v/>
      </c>
      <c r="K875" t="str">
        <f>IFERROR(__xludf.DUMMYFUNCTION("""COMPUTED_VALUE"""),"")</f>
        <v/>
      </c>
      <c r="L875" s="61" t="str">
        <f>IFERROR(__xludf.DUMMYFUNCTION("""COMPUTED_VALUE"""),"")</f>
        <v/>
      </c>
      <c r="M875" s="61" t="str">
        <f>IFERROR(__xludf.DUMMYFUNCTION("""COMPUTED_VALUE"""),"")</f>
        <v/>
      </c>
      <c r="N875" t="str">
        <f>IFERROR(__xludf.DUMMYFUNCTION("""COMPUTED_VALUE"""),"")</f>
        <v/>
      </c>
      <c r="O875" t="str">
        <f>IFERROR(__xludf.DUMMYFUNCTION("""COMPUTED_VALUE"""),"")</f>
        <v/>
      </c>
      <c r="P875" t="str">
        <f>IFERROR(__xludf.DUMMYFUNCTION("""COMPUTED_VALUE"""),"")</f>
        <v/>
      </c>
      <c r="Q875" t="str">
        <f>IFERROR(__xludf.DUMMYFUNCTION("""COMPUTED_VALUE"""),"")</f>
        <v/>
      </c>
      <c r="R875" t="str">
        <f>IFERROR(__xludf.DUMMYFUNCTION("""COMPUTED_VALUE"""),"")</f>
        <v/>
      </c>
      <c r="S875" t="str">
        <f>IFERROR(__xludf.DUMMYFUNCTION("""COMPUTED_VALUE"""),"")</f>
        <v/>
      </c>
      <c r="T875" t="str">
        <f>IFERROR(__xludf.DUMMYFUNCTION("""COMPUTED_VALUE"""),"")</f>
        <v/>
      </c>
      <c r="U875" t="str">
        <f>IFERROR(__xludf.DUMMYFUNCTION("""COMPUTED_VALUE"""),"")</f>
        <v/>
      </c>
      <c r="V875" t="str">
        <f>IFERROR(__xludf.DUMMYFUNCTION("""COMPUTED_VALUE"""),"")</f>
        <v/>
      </c>
      <c r="W875" t="str">
        <f>IFERROR(__xludf.DUMMYFUNCTION("""COMPUTED_VALUE"""),"")</f>
        <v/>
      </c>
      <c r="X875" t="str">
        <f>IFERROR(__xludf.DUMMYFUNCTION("""COMPUTED_VALUE"""),"")</f>
        <v/>
      </c>
      <c r="Y875" t="str">
        <f>IFERROR(__xludf.DUMMYFUNCTION("""COMPUTED_VALUE"""),"")</f>
        <v/>
      </c>
      <c r="Z875" t="str">
        <f>IFERROR(__xludf.DUMMYFUNCTION("""COMPUTED_VALUE"""),"")</f>
        <v/>
      </c>
      <c r="AA875" t="str">
        <f>IFERROR(__xludf.DUMMYFUNCTION("""COMPUTED_VALUE"""),"")</f>
        <v/>
      </c>
      <c r="AB875" t="str">
        <f>IFERROR(__xludf.DUMMYFUNCTION("""COMPUTED_VALUE"""),"")</f>
        <v/>
      </c>
      <c r="AC875" t="str">
        <f>IFERROR(__xludf.DUMMYFUNCTION("""COMPUTED_VALUE"""),"")</f>
        <v/>
      </c>
      <c r="AD875" t="str">
        <f>IFERROR(__xludf.DUMMYFUNCTION("""COMPUTED_VALUE"""),"")</f>
        <v/>
      </c>
      <c r="AE875" t="str">
        <f>IFERROR(__xludf.DUMMYFUNCTION("""COMPUTED_VALUE"""),"")</f>
        <v/>
      </c>
      <c r="AF875" t="str">
        <f>IFERROR(__xludf.DUMMYFUNCTION("""COMPUTED_VALUE"""),"")</f>
        <v/>
      </c>
      <c r="AG875" t="str">
        <f>IFERROR(__xludf.DUMMYFUNCTION("""COMPUTED_VALUE"""),"")</f>
        <v/>
      </c>
    </row>
    <row r="876">
      <c r="A876" t="str">
        <f>IFERROR(__xludf.DUMMYFUNCTION("""COMPUTED_VALUE"""),"")</f>
        <v/>
      </c>
      <c r="B876" t="str">
        <f>IFERROR(__xludf.DUMMYFUNCTION("""COMPUTED_VALUE"""),"")</f>
        <v/>
      </c>
      <c r="C876" t="str">
        <f>IFERROR(__xludf.DUMMYFUNCTION("""COMPUTED_VALUE"""),"")</f>
        <v/>
      </c>
      <c r="D876" t="str">
        <f>IFERROR(__xludf.DUMMYFUNCTION("""COMPUTED_VALUE"""),"")</f>
        <v/>
      </c>
      <c r="E876" t="str">
        <f>IFERROR(__xludf.DUMMYFUNCTION("""COMPUTED_VALUE"""),"")</f>
        <v/>
      </c>
      <c r="F876" t="str">
        <f>IFERROR(__xludf.DUMMYFUNCTION("""COMPUTED_VALUE"""),"")</f>
        <v/>
      </c>
      <c r="G876" t="str">
        <f>IFERROR(__xludf.DUMMYFUNCTION("""COMPUTED_VALUE"""),"")</f>
        <v/>
      </c>
      <c r="H876" t="str">
        <f>IFERROR(__xludf.DUMMYFUNCTION("""COMPUTED_VALUE"""),"")</f>
        <v/>
      </c>
      <c r="I876" t="str">
        <f>IFERROR(__xludf.DUMMYFUNCTION("""COMPUTED_VALUE"""),"")</f>
        <v/>
      </c>
      <c r="J876" t="str">
        <f>IFERROR(__xludf.DUMMYFUNCTION("""COMPUTED_VALUE"""),"")</f>
        <v/>
      </c>
      <c r="K876" t="str">
        <f>IFERROR(__xludf.DUMMYFUNCTION("""COMPUTED_VALUE"""),"")</f>
        <v/>
      </c>
      <c r="L876" s="61" t="str">
        <f>IFERROR(__xludf.DUMMYFUNCTION("""COMPUTED_VALUE"""),"")</f>
        <v/>
      </c>
      <c r="M876" s="61" t="str">
        <f>IFERROR(__xludf.DUMMYFUNCTION("""COMPUTED_VALUE"""),"")</f>
        <v/>
      </c>
      <c r="N876" t="str">
        <f>IFERROR(__xludf.DUMMYFUNCTION("""COMPUTED_VALUE"""),"")</f>
        <v/>
      </c>
      <c r="O876" t="str">
        <f>IFERROR(__xludf.DUMMYFUNCTION("""COMPUTED_VALUE"""),"")</f>
        <v/>
      </c>
      <c r="P876" t="str">
        <f>IFERROR(__xludf.DUMMYFUNCTION("""COMPUTED_VALUE"""),"")</f>
        <v/>
      </c>
      <c r="Q876" t="str">
        <f>IFERROR(__xludf.DUMMYFUNCTION("""COMPUTED_VALUE"""),"")</f>
        <v/>
      </c>
      <c r="R876" t="str">
        <f>IFERROR(__xludf.DUMMYFUNCTION("""COMPUTED_VALUE"""),"")</f>
        <v/>
      </c>
      <c r="S876" t="str">
        <f>IFERROR(__xludf.DUMMYFUNCTION("""COMPUTED_VALUE"""),"")</f>
        <v/>
      </c>
      <c r="T876" t="str">
        <f>IFERROR(__xludf.DUMMYFUNCTION("""COMPUTED_VALUE"""),"")</f>
        <v/>
      </c>
      <c r="U876" t="str">
        <f>IFERROR(__xludf.DUMMYFUNCTION("""COMPUTED_VALUE"""),"")</f>
        <v/>
      </c>
      <c r="V876" t="str">
        <f>IFERROR(__xludf.DUMMYFUNCTION("""COMPUTED_VALUE"""),"")</f>
        <v/>
      </c>
      <c r="W876" t="str">
        <f>IFERROR(__xludf.DUMMYFUNCTION("""COMPUTED_VALUE"""),"")</f>
        <v/>
      </c>
      <c r="X876" t="str">
        <f>IFERROR(__xludf.DUMMYFUNCTION("""COMPUTED_VALUE"""),"")</f>
        <v/>
      </c>
      <c r="Y876" t="str">
        <f>IFERROR(__xludf.DUMMYFUNCTION("""COMPUTED_VALUE"""),"")</f>
        <v/>
      </c>
      <c r="Z876" t="str">
        <f>IFERROR(__xludf.DUMMYFUNCTION("""COMPUTED_VALUE"""),"")</f>
        <v/>
      </c>
      <c r="AA876" t="str">
        <f>IFERROR(__xludf.DUMMYFUNCTION("""COMPUTED_VALUE"""),"")</f>
        <v/>
      </c>
      <c r="AB876" t="str">
        <f>IFERROR(__xludf.DUMMYFUNCTION("""COMPUTED_VALUE"""),"")</f>
        <v/>
      </c>
      <c r="AC876" t="str">
        <f>IFERROR(__xludf.DUMMYFUNCTION("""COMPUTED_VALUE"""),"")</f>
        <v/>
      </c>
      <c r="AD876" t="str">
        <f>IFERROR(__xludf.DUMMYFUNCTION("""COMPUTED_VALUE"""),"")</f>
        <v/>
      </c>
      <c r="AE876" t="str">
        <f>IFERROR(__xludf.DUMMYFUNCTION("""COMPUTED_VALUE"""),"")</f>
        <v/>
      </c>
      <c r="AF876" t="str">
        <f>IFERROR(__xludf.DUMMYFUNCTION("""COMPUTED_VALUE"""),"")</f>
        <v/>
      </c>
      <c r="AG876" t="str">
        <f>IFERROR(__xludf.DUMMYFUNCTION("""COMPUTED_VALUE"""),"")</f>
        <v/>
      </c>
    </row>
    <row r="877">
      <c r="A877" t="str">
        <f>IFERROR(__xludf.DUMMYFUNCTION("""COMPUTED_VALUE"""),"")</f>
        <v/>
      </c>
      <c r="B877" t="str">
        <f>IFERROR(__xludf.DUMMYFUNCTION("""COMPUTED_VALUE"""),"")</f>
        <v/>
      </c>
      <c r="C877" t="str">
        <f>IFERROR(__xludf.DUMMYFUNCTION("""COMPUTED_VALUE"""),"")</f>
        <v/>
      </c>
      <c r="D877" t="str">
        <f>IFERROR(__xludf.DUMMYFUNCTION("""COMPUTED_VALUE"""),"")</f>
        <v/>
      </c>
      <c r="E877" t="str">
        <f>IFERROR(__xludf.DUMMYFUNCTION("""COMPUTED_VALUE"""),"")</f>
        <v/>
      </c>
      <c r="F877" t="str">
        <f>IFERROR(__xludf.DUMMYFUNCTION("""COMPUTED_VALUE"""),"")</f>
        <v/>
      </c>
      <c r="G877" t="str">
        <f>IFERROR(__xludf.DUMMYFUNCTION("""COMPUTED_VALUE"""),"")</f>
        <v/>
      </c>
      <c r="H877" t="str">
        <f>IFERROR(__xludf.DUMMYFUNCTION("""COMPUTED_VALUE"""),"")</f>
        <v/>
      </c>
      <c r="I877" t="str">
        <f>IFERROR(__xludf.DUMMYFUNCTION("""COMPUTED_VALUE"""),"")</f>
        <v/>
      </c>
      <c r="J877" t="str">
        <f>IFERROR(__xludf.DUMMYFUNCTION("""COMPUTED_VALUE"""),"")</f>
        <v/>
      </c>
      <c r="K877" t="str">
        <f>IFERROR(__xludf.DUMMYFUNCTION("""COMPUTED_VALUE"""),"")</f>
        <v/>
      </c>
      <c r="L877" s="61" t="str">
        <f>IFERROR(__xludf.DUMMYFUNCTION("""COMPUTED_VALUE"""),"")</f>
        <v/>
      </c>
      <c r="M877" s="61" t="str">
        <f>IFERROR(__xludf.DUMMYFUNCTION("""COMPUTED_VALUE"""),"")</f>
        <v/>
      </c>
      <c r="N877" t="str">
        <f>IFERROR(__xludf.DUMMYFUNCTION("""COMPUTED_VALUE"""),"")</f>
        <v/>
      </c>
      <c r="O877" t="str">
        <f>IFERROR(__xludf.DUMMYFUNCTION("""COMPUTED_VALUE"""),"")</f>
        <v/>
      </c>
      <c r="P877" t="str">
        <f>IFERROR(__xludf.DUMMYFUNCTION("""COMPUTED_VALUE"""),"")</f>
        <v/>
      </c>
      <c r="Q877" t="str">
        <f>IFERROR(__xludf.DUMMYFUNCTION("""COMPUTED_VALUE"""),"")</f>
        <v/>
      </c>
      <c r="R877" t="str">
        <f>IFERROR(__xludf.DUMMYFUNCTION("""COMPUTED_VALUE"""),"")</f>
        <v/>
      </c>
      <c r="S877" t="str">
        <f>IFERROR(__xludf.DUMMYFUNCTION("""COMPUTED_VALUE"""),"")</f>
        <v/>
      </c>
      <c r="T877" t="str">
        <f>IFERROR(__xludf.DUMMYFUNCTION("""COMPUTED_VALUE"""),"")</f>
        <v/>
      </c>
      <c r="U877" t="str">
        <f>IFERROR(__xludf.DUMMYFUNCTION("""COMPUTED_VALUE"""),"")</f>
        <v/>
      </c>
      <c r="V877" t="str">
        <f>IFERROR(__xludf.DUMMYFUNCTION("""COMPUTED_VALUE"""),"")</f>
        <v/>
      </c>
      <c r="W877" t="str">
        <f>IFERROR(__xludf.DUMMYFUNCTION("""COMPUTED_VALUE"""),"")</f>
        <v/>
      </c>
      <c r="X877" t="str">
        <f>IFERROR(__xludf.DUMMYFUNCTION("""COMPUTED_VALUE"""),"")</f>
        <v/>
      </c>
      <c r="Y877" t="str">
        <f>IFERROR(__xludf.DUMMYFUNCTION("""COMPUTED_VALUE"""),"")</f>
        <v/>
      </c>
      <c r="Z877" t="str">
        <f>IFERROR(__xludf.DUMMYFUNCTION("""COMPUTED_VALUE"""),"")</f>
        <v/>
      </c>
      <c r="AA877" t="str">
        <f>IFERROR(__xludf.DUMMYFUNCTION("""COMPUTED_VALUE"""),"")</f>
        <v/>
      </c>
      <c r="AB877" t="str">
        <f>IFERROR(__xludf.DUMMYFUNCTION("""COMPUTED_VALUE"""),"")</f>
        <v/>
      </c>
      <c r="AC877" t="str">
        <f>IFERROR(__xludf.DUMMYFUNCTION("""COMPUTED_VALUE"""),"")</f>
        <v/>
      </c>
      <c r="AD877" t="str">
        <f>IFERROR(__xludf.DUMMYFUNCTION("""COMPUTED_VALUE"""),"")</f>
        <v/>
      </c>
      <c r="AE877" t="str">
        <f>IFERROR(__xludf.DUMMYFUNCTION("""COMPUTED_VALUE"""),"")</f>
        <v/>
      </c>
      <c r="AF877" t="str">
        <f>IFERROR(__xludf.DUMMYFUNCTION("""COMPUTED_VALUE"""),"")</f>
        <v/>
      </c>
      <c r="AG877" t="str">
        <f>IFERROR(__xludf.DUMMYFUNCTION("""COMPUTED_VALUE"""),"")</f>
        <v/>
      </c>
    </row>
    <row r="878">
      <c r="A878" t="str">
        <f>IFERROR(__xludf.DUMMYFUNCTION("""COMPUTED_VALUE"""),"")</f>
        <v/>
      </c>
      <c r="B878" t="str">
        <f>IFERROR(__xludf.DUMMYFUNCTION("""COMPUTED_VALUE"""),"")</f>
        <v/>
      </c>
      <c r="C878" t="str">
        <f>IFERROR(__xludf.DUMMYFUNCTION("""COMPUTED_VALUE"""),"")</f>
        <v/>
      </c>
      <c r="D878" t="str">
        <f>IFERROR(__xludf.DUMMYFUNCTION("""COMPUTED_VALUE"""),"")</f>
        <v/>
      </c>
      <c r="E878" t="str">
        <f>IFERROR(__xludf.DUMMYFUNCTION("""COMPUTED_VALUE"""),"")</f>
        <v/>
      </c>
      <c r="F878" t="str">
        <f>IFERROR(__xludf.DUMMYFUNCTION("""COMPUTED_VALUE"""),"")</f>
        <v/>
      </c>
      <c r="G878" t="str">
        <f>IFERROR(__xludf.DUMMYFUNCTION("""COMPUTED_VALUE"""),"")</f>
        <v/>
      </c>
      <c r="H878" t="str">
        <f>IFERROR(__xludf.DUMMYFUNCTION("""COMPUTED_VALUE"""),"")</f>
        <v/>
      </c>
      <c r="I878" t="str">
        <f>IFERROR(__xludf.DUMMYFUNCTION("""COMPUTED_VALUE"""),"")</f>
        <v/>
      </c>
      <c r="J878" t="str">
        <f>IFERROR(__xludf.DUMMYFUNCTION("""COMPUTED_VALUE"""),"")</f>
        <v/>
      </c>
      <c r="K878" t="str">
        <f>IFERROR(__xludf.DUMMYFUNCTION("""COMPUTED_VALUE"""),"")</f>
        <v/>
      </c>
      <c r="L878" s="61" t="str">
        <f>IFERROR(__xludf.DUMMYFUNCTION("""COMPUTED_VALUE"""),"")</f>
        <v/>
      </c>
      <c r="M878" s="61" t="str">
        <f>IFERROR(__xludf.DUMMYFUNCTION("""COMPUTED_VALUE"""),"")</f>
        <v/>
      </c>
      <c r="N878" t="str">
        <f>IFERROR(__xludf.DUMMYFUNCTION("""COMPUTED_VALUE"""),"")</f>
        <v/>
      </c>
      <c r="O878" t="str">
        <f>IFERROR(__xludf.DUMMYFUNCTION("""COMPUTED_VALUE"""),"")</f>
        <v/>
      </c>
      <c r="P878" t="str">
        <f>IFERROR(__xludf.DUMMYFUNCTION("""COMPUTED_VALUE"""),"")</f>
        <v/>
      </c>
      <c r="Q878" t="str">
        <f>IFERROR(__xludf.DUMMYFUNCTION("""COMPUTED_VALUE"""),"")</f>
        <v/>
      </c>
      <c r="R878" t="str">
        <f>IFERROR(__xludf.DUMMYFUNCTION("""COMPUTED_VALUE"""),"")</f>
        <v/>
      </c>
      <c r="S878" t="str">
        <f>IFERROR(__xludf.DUMMYFUNCTION("""COMPUTED_VALUE"""),"")</f>
        <v/>
      </c>
      <c r="T878" t="str">
        <f>IFERROR(__xludf.DUMMYFUNCTION("""COMPUTED_VALUE"""),"")</f>
        <v/>
      </c>
      <c r="U878" t="str">
        <f>IFERROR(__xludf.DUMMYFUNCTION("""COMPUTED_VALUE"""),"")</f>
        <v/>
      </c>
      <c r="V878" t="str">
        <f>IFERROR(__xludf.DUMMYFUNCTION("""COMPUTED_VALUE"""),"")</f>
        <v/>
      </c>
      <c r="W878" t="str">
        <f>IFERROR(__xludf.DUMMYFUNCTION("""COMPUTED_VALUE"""),"")</f>
        <v/>
      </c>
      <c r="X878" t="str">
        <f>IFERROR(__xludf.DUMMYFUNCTION("""COMPUTED_VALUE"""),"")</f>
        <v/>
      </c>
      <c r="Y878" t="str">
        <f>IFERROR(__xludf.DUMMYFUNCTION("""COMPUTED_VALUE"""),"")</f>
        <v/>
      </c>
      <c r="Z878" t="str">
        <f>IFERROR(__xludf.DUMMYFUNCTION("""COMPUTED_VALUE"""),"")</f>
        <v/>
      </c>
      <c r="AA878" t="str">
        <f>IFERROR(__xludf.DUMMYFUNCTION("""COMPUTED_VALUE"""),"")</f>
        <v/>
      </c>
      <c r="AB878" t="str">
        <f>IFERROR(__xludf.DUMMYFUNCTION("""COMPUTED_VALUE"""),"")</f>
        <v/>
      </c>
      <c r="AC878" t="str">
        <f>IFERROR(__xludf.DUMMYFUNCTION("""COMPUTED_VALUE"""),"")</f>
        <v/>
      </c>
      <c r="AD878" t="str">
        <f>IFERROR(__xludf.DUMMYFUNCTION("""COMPUTED_VALUE"""),"")</f>
        <v/>
      </c>
      <c r="AE878" t="str">
        <f>IFERROR(__xludf.DUMMYFUNCTION("""COMPUTED_VALUE"""),"")</f>
        <v/>
      </c>
      <c r="AF878" t="str">
        <f>IFERROR(__xludf.DUMMYFUNCTION("""COMPUTED_VALUE"""),"")</f>
        <v/>
      </c>
      <c r="AG878" t="str">
        <f>IFERROR(__xludf.DUMMYFUNCTION("""COMPUTED_VALUE"""),"")</f>
        <v/>
      </c>
    </row>
    <row r="879">
      <c r="A879" t="str">
        <f>IFERROR(__xludf.DUMMYFUNCTION("""COMPUTED_VALUE"""),"")</f>
        <v/>
      </c>
      <c r="B879" t="str">
        <f>IFERROR(__xludf.DUMMYFUNCTION("""COMPUTED_VALUE"""),"")</f>
        <v/>
      </c>
      <c r="C879" t="str">
        <f>IFERROR(__xludf.DUMMYFUNCTION("""COMPUTED_VALUE"""),"")</f>
        <v/>
      </c>
      <c r="D879" t="str">
        <f>IFERROR(__xludf.DUMMYFUNCTION("""COMPUTED_VALUE"""),"")</f>
        <v/>
      </c>
      <c r="E879" t="str">
        <f>IFERROR(__xludf.DUMMYFUNCTION("""COMPUTED_VALUE"""),"")</f>
        <v/>
      </c>
      <c r="F879" t="str">
        <f>IFERROR(__xludf.DUMMYFUNCTION("""COMPUTED_VALUE"""),"")</f>
        <v/>
      </c>
      <c r="G879" t="str">
        <f>IFERROR(__xludf.DUMMYFUNCTION("""COMPUTED_VALUE"""),"")</f>
        <v/>
      </c>
      <c r="H879" t="str">
        <f>IFERROR(__xludf.DUMMYFUNCTION("""COMPUTED_VALUE"""),"")</f>
        <v/>
      </c>
      <c r="I879" t="str">
        <f>IFERROR(__xludf.DUMMYFUNCTION("""COMPUTED_VALUE"""),"")</f>
        <v/>
      </c>
      <c r="J879" t="str">
        <f>IFERROR(__xludf.DUMMYFUNCTION("""COMPUTED_VALUE"""),"")</f>
        <v/>
      </c>
      <c r="K879" t="str">
        <f>IFERROR(__xludf.DUMMYFUNCTION("""COMPUTED_VALUE"""),"")</f>
        <v/>
      </c>
      <c r="L879" s="61" t="str">
        <f>IFERROR(__xludf.DUMMYFUNCTION("""COMPUTED_VALUE"""),"")</f>
        <v/>
      </c>
      <c r="M879" s="61" t="str">
        <f>IFERROR(__xludf.DUMMYFUNCTION("""COMPUTED_VALUE"""),"")</f>
        <v/>
      </c>
      <c r="N879" t="str">
        <f>IFERROR(__xludf.DUMMYFUNCTION("""COMPUTED_VALUE"""),"")</f>
        <v/>
      </c>
      <c r="O879" t="str">
        <f>IFERROR(__xludf.DUMMYFUNCTION("""COMPUTED_VALUE"""),"")</f>
        <v/>
      </c>
      <c r="P879" t="str">
        <f>IFERROR(__xludf.DUMMYFUNCTION("""COMPUTED_VALUE"""),"")</f>
        <v/>
      </c>
      <c r="Q879" t="str">
        <f>IFERROR(__xludf.DUMMYFUNCTION("""COMPUTED_VALUE"""),"")</f>
        <v/>
      </c>
      <c r="R879" t="str">
        <f>IFERROR(__xludf.DUMMYFUNCTION("""COMPUTED_VALUE"""),"")</f>
        <v/>
      </c>
      <c r="S879" t="str">
        <f>IFERROR(__xludf.DUMMYFUNCTION("""COMPUTED_VALUE"""),"")</f>
        <v/>
      </c>
      <c r="T879" t="str">
        <f>IFERROR(__xludf.DUMMYFUNCTION("""COMPUTED_VALUE"""),"")</f>
        <v/>
      </c>
      <c r="U879" t="str">
        <f>IFERROR(__xludf.DUMMYFUNCTION("""COMPUTED_VALUE"""),"")</f>
        <v/>
      </c>
      <c r="V879" t="str">
        <f>IFERROR(__xludf.DUMMYFUNCTION("""COMPUTED_VALUE"""),"")</f>
        <v/>
      </c>
      <c r="W879" t="str">
        <f>IFERROR(__xludf.DUMMYFUNCTION("""COMPUTED_VALUE"""),"")</f>
        <v/>
      </c>
      <c r="X879" t="str">
        <f>IFERROR(__xludf.DUMMYFUNCTION("""COMPUTED_VALUE"""),"")</f>
        <v/>
      </c>
      <c r="Y879" t="str">
        <f>IFERROR(__xludf.DUMMYFUNCTION("""COMPUTED_VALUE"""),"")</f>
        <v/>
      </c>
      <c r="Z879" t="str">
        <f>IFERROR(__xludf.DUMMYFUNCTION("""COMPUTED_VALUE"""),"")</f>
        <v/>
      </c>
      <c r="AA879" t="str">
        <f>IFERROR(__xludf.DUMMYFUNCTION("""COMPUTED_VALUE"""),"")</f>
        <v/>
      </c>
      <c r="AB879" t="str">
        <f>IFERROR(__xludf.DUMMYFUNCTION("""COMPUTED_VALUE"""),"")</f>
        <v/>
      </c>
      <c r="AC879" t="str">
        <f>IFERROR(__xludf.DUMMYFUNCTION("""COMPUTED_VALUE"""),"")</f>
        <v/>
      </c>
      <c r="AD879" t="str">
        <f>IFERROR(__xludf.DUMMYFUNCTION("""COMPUTED_VALUE"""),"")</f>
        <v/>
      </c>
      <c r="AE879" t="str">
        <f>IFERROR(__xludf.DUMMYFUNCTION("""COMPUTED_VALUE"""),"")</f>
        <v/>
      </c>
      <c r="AF879" t="str">
        <f>IFERROR(__xludf.DUMMYFUNCTION("""COMPUTED_VALUE"""),"")</f>
        <v/>
      </c>
      <c r="AG879" t="str">
        <f>IFERROR(__xludf.DUMMYFUNCTION("""COMPUTED_VALUE"""),"")</f>
        <v/>
      </c>
    </row>
    <row r="880">
      <c r="A880" t="str">
        <f>IFERROR(__xludf.DUMMYFUNCTION("""COMPUTED_VALUE"""),"")</f>
        <v/>
      </c>
      <c r="B880" t="str">
        <f>IFERROR(__xludf.DUMMYFUNCTION("""COMPUTED_VALUE"""),"")</f>
        <v/>
      </c>
      <c r="C880" t="str">
        <f>IFERROR(__xludf.DUMMYFUNCTION("""COMPUTED_VALUE"""),"")</f>
        <v/>
      </c>
      <c r="D880" t="str">
        <f>IFERROR(__xludf.DUMMYFUNCTION("""COMPUTED_VALUE"""),"")</f>
        <v/>
      </c>
      <c r="E880" t="str">
        <f>IFERROR(__xludf.DUMMYFUNCTION("""COMPUTED_VALUE"""),"")</f>
        <v/>
      </c>
      <c r="F880" t="str">
        <f>IFERROR(__xludf.DUMMYFUNCTION("""COMPUTED_VALUE"""),"")</f>
        <v/>
      </c>
      <c r="G880" t="str">
        <f>IFERROR(__xludf.DUMMYFUNCTION("""COMPUTED_VALUE"""),"")</f>
        <v/>
      </c>
      <c r="H880" t="str">
        <f>IFERROR(__xludf.DUMMYFUNCTION("""COMPUTED_VALUE"""),"")</f>
        <v/>
      </c>
      <c r="I880" t="str">
        <f>IFERROR(__xludf.DUMMYFUNCTION("""COMPUTED_VALUE"""),"")</f>
        <v/>
      </c>
      <c r="J880" t="str">
        <f>IFERROR(__xludf.DUMMYFUNCTION("""COMPUTED_VALUE"""),"")</f>
        <v/>
      </c>
      <c r="K880" t="str">
        <f>IFERROR(__xludf.DUMMYFUNCTION("""COMPUTED_VALUE"""),"")</f>
        <v/>
      </c>
      <c r="L880" s="61" t="str">
        <f>IFERROR(__xludf.DUMMYFUNCTION("""COMPUTED_VALUE"""),"")</f>
        <v/>
      </c>
      <c r="M880" s="61" t="str">
        <f>IFERROR(__xludf.DUMMYFUNCTION("""COMPUTED_VALUE"""),"")</f>
        <v/>
      </c>
      <c r="N880" t="str">
        <f>IFERROR(__xludf.DUMMYFUNCTION("""COMPUTED_VALUE"""),"")</f>
        <v/>
      </c>
      <c r="O880" t="str">
        <f>IFERROR(__xludf.DUMMYFUNCTION("""COMPUTED_VALUE"""),"")</f>
        <v/>
      </c>
      <c r="P880" t="str">
        <f>IFERROR(__xludf.DUMMYFUNCTION("""COMPUTED_VALUE"""),"")</f>
        <v/>
      </c>
      <c r="Q880" t="str">
        <f>IFERROR(__xludf.DUMMYFUNCTION("""COMPUTED_VALUE"""),"")</f>
        <v/>
      </c>
      <c r="R880" t="str">
        <f>IFERROR(__xludf.DUMMYFUNCTION("""COMPUTED_VALUE"""),"")</f>
        <v/>
      </c>
      <c r="S880" t="str">
        <f>IFERROR(__xludf.DUMMYFUNCTION("""COMPUTED_VALUE"""),"")</f>
        <v/>
      </c>
      <c r="T880" t="str">
        <f>IFERROR(__xludf.DUMMYFUNCTION("""COMPUTED_VALUE"""),"")</f>
        <v/>
      </c>
      <c r="U880" t="str">
        <f>IFERROR(__xludf.DUMMYFUNCTION("""COMPUTED_VALUE"""),"")</f>
        <v/>
      </c>
      <c r="V880" t="str">
        <f>IFERROR(__xludf.DUMMYFUNCTION("""COMPUTED_VALUE"""),"")</f>
        <v/>
      </c>
      <c r="W880" t="str">
        <f>IFERROR(__xludf.DUMMYFUNCTION("""COMPUTED_VALUE"""),"")</f>
        <v/>
      </c>
      <c r="X880" t="str">
        <f>IFERROR(__xludf.DUMMYFUNCTION("""COMPUTED_VALUE"""),"")</f>
        <v/>
      </c>
      <c r="Y880" t="str">
        <f>IFERROR(__xludf.DUMMYFUNCTION("""COMPUTED_VALUE"""),"")</f>
        <v/>
      </c>
      <c r="Z880" t="str">
        <f>IFERROR(__xludf.DUMMYFUNCTION("""COMPUTED_VALUE"""),"")</f>
        <v/>
      </c>
      <c r="AA880" t="str">
        <f>IFERROR(__xludf.DUMMYFUNCTION("""COMPUTED_VALUE"""),"")</f>
        <v/>
      </c>
      <c r="AB880" t="str">
        <f>IFERROR(__xludf.DUMMYFUNCTION("""COMPUTED_VALUE"""),"")</f>
        <v/>
      </c>
      <c r="AC880" t="str">
        <f>IFERROR(__xludf.DUMMYFUNCTION("""COMPUTED_VALUE"""),"")</f>
        <v/>
      </c>
      <c r="AD880" t="str">
        <f>IFERROR(__xludf.DUMMYFUNCTION("""COMPUTED_VALUE"""),"")</f>
        <v/>
      </c>
      <c r="AE880" t="str">
        <f>IFERROR(__xludf.DUMMYFUNCTION("""COMPUTED_VALUE"""),"")</f>
        <v/>
      </c>
      <c r="AF880" t="str">
        <f>IFERROR(__xludf.DUMMYFUNCTION("""COMPUTED_VALUE"""),"")</f>
        <v/>
      </c>
      <c r="AG880" t="str">
        <f>IFERROR(__xludf.DUMMYFUNCTION("""COMPUTED_VALUE"""),"")</f>
        <v/>
      </c>
    </row>
    <row r="881">
      <c r="A881" t="str">
        <f>IFERROR(__xludf.DUMMYFUNCTION("""COMPUTED_VALUE"""),"")</f>
        <v/>
      </c>
      <c r="B881" t="str">
        <f>IFERROR(__xludf.DUMMYFUNCTION("""COMPUTED_VALUE"""),"")</f>
        <v/>
      </c>
      <c r="C881" t="str">
        <f>IFERROR(__xludf.DUMMYFUNCTION("""COMPUTED_VALUE"""),"")</f>
        <v/>
      </c>
      <c r="D881" t="str">
        <f>IFERROR(__xludf.DUMMYFUNCTION("""COMPUTED_VALUE"""),"")</f>
        <v/>
      </c>
      <c r="E881" t="str">
        <f>IFERROR(__xludf.DUMMYFUNCTION("""COMPUTED_VALUE"""),"")</f>
        <v/>
      </c>
      <c r="F881" t="str">
        <f>IFERROR(__xludf.DUMMYFUNCTION("""COMPUTED_VALUE"""),"")</f>
        <v/>
      </c>
      <c r="G881" t="str">
        <f>IFERROR(__xludf.DUMMYFUNCTION("""COMPUTED_VALUE"""),"")</f>
        <v/>
      </c>
      <c r="H881" t="str">
        <f>IFERROR(__xludf.DUMMYFUNCTION("""COMPUTED_VALUE"""),"")</f>
        <v/>
      </c>
      <c r="I881" t="str">
        <f>IFERROR(__xludf.DUMMYFUNCTION("""COMPUTED_VALUE"""),"")</f>
        <v/>
      </c>
      <c r="J881" t="str">
        <f>IFERROR(__xludf.DUMMYFUNCTION("""COMPUTED_VALUE"""),"")</f>
        <v/>
      </c>
      <c r="K881" t="str">
        <f>IFERROR(__xludf.DUMMYFUNCTION("""COMPUTED_VALUE"""),"")</f>
        <v/>
      </c>
      <c r="L881" s="61" t="str">
        <f>IFERROR(__xludf.DUMMYFUNCTION("""COMPUTED_VALUE"""),"")</f>
        <v/>
      </c>
      <c r="M881" s="61" t="str">
        <f>IFERROR(__xludf.DUMMYFUNCTION("""COMPUTED_VALUE"""),"")</f>
        <v/>
      </c>
      <c r="N881" t="str">
        <f>IFERROR(__xludf.DUMMYFUNCTION("""COMPUTED_VALUE"""),"")</f>
        <v/>
      </c>
      <c r="O881" t="str">
        <f>IFERROR(__xludf.DUMMYFUNCTION("""COMPUTED_VALUE"""),"")</f>
        <v/>
      </c>
      <c r="P881" t="str">
        <f>IFERROR(__xludf.DUMMYFUNCTION("""COMPUTED_VALUE"""),"")</f>
        <v/>
      </c>
      <c r="Q881" t="str">
        <f>IFERROR(__xludf.DUMMYFUNCTION("""COMPUTED_VALUE"""),"")</f>
        <v/>
      </c>
      <c r="R881" t="str">
        <f>IFERROR(__xludf.DUMMYFUNCTION("""COMPUTED_VALUE"""),"")</f>
        <v/>
      </c>
      <c r="S881" t="str">
        <f>IFERROR(__xludf.DUMMYFUNCTION("""COMPUTED_VALUE"""),"")</f>
        <v/>
      </c>
      <c r="T881" t="str">
        <f>IFERROR(__xludf.DUMMYFUNCTION("""COMPUTED_VALUE"""),"")</f>
        <v/>
      </c>
      <c r="U881" t="str">
        <f>IFERROR(__xludf.DUMMYFUNCTION("""COMPUTED_VALUE"""),"")</f>
        <v/>
      </c>
      <c r="V881" t="str">
        <f>IFERROR(__xludf.DUMMYFUNCTION("""COMPUTED_VALUE"""),"")</f>
        <v/>
      </c>
      <c r="W881" t="str">
        <f>IFERROR(__xludf.DUMMYFUNCTION("""COMPUTED_VALUE"""),"")</f>
        <v/>
      </c>
      <c r="X881" t="str">
        <f>IFERROR(__xludf.DUMMYFUNCTION("""COMPUTED_VALUE"""),"")</f>
        <v/>
      </c>
      <c r="Y881" t="str">
        <f>IFERROR(__xludf.DUMMYFUNCTION("""COMPUTED_VALUE"""),"")</f>
        <v/>
      </c>
      <c r="Z881" t="str">
        <f>IFERROR(__xludf.DUMMYFUNCTION("""COMPUTED_VALUE"""),"")</f>
        <v/>
      </c>
      <c r="AA881" t="str">
        <f>IFERROR(__xludf.DUMMYFUNCTION("""COMPUTED_VALUE"""),"")</f>
        <v/>
      </c>
      <c r="AB881" t="str">
        <f>IFERROR(__xludf.DUMMYFUNCTION("""COMPUTED_VALUE"""),"")</f>
        <v/>
      </c>
      <c r="AC881" t="str">
        <f>IFERROR(__xludf.DUMMYFUNCTION("""COMPUTED_VALUE"""),"")</f>
        <v/>
      </c>
      <c r="AD881" t="str">
        <f>IFERROR(__xludf.DUMMYFUNCTION("""COMPUTED_VALUE"""),"")</f>
        <v/>
      </c>
      <c r="AE881" t="str">
        <f>IFERROR(__xludf.DUMMYFUNCTION("""COMPUTED_VALUE"""),"")</f>
        <v/>
      </c>
      <c r="AF881" t="str">
        <f>IFERROR(__xludf.DUMMYFUNCTION("""COMPUTED_VALUE"""),"")</f>
        <v/>
      </c>
      <c r="AG881" t="str">
        <f>IFERROR(__xludf.DUMMYFUNCTION("""COMPUTED_VALUE"""),"")</f>
        <v/>
      </c>
    </row>
    <row r="882">
      <c r="A882" t="str">
        <f>IFERROR(__xludf.DUMMYFUNCTION("""COMPUTED_VALUE"""),"")</f>
        <v/>
      </c>
      <c r="B882" t="str">
        <f>IFERROR(__xludf.DUMMYFUNCTION("""COMPUTED_VALUE"""),"")</f>
        <v/>
      </c>
      <c r="C882" t="str">
        <f>IFERROR(__xludf.DUMMYFUNCTION("""COMPUTED_VALUE"""),"")</f>
        <v/>
      </c>
      <c r="D882" t="str">
        <f>IFERROR(__xludf.DUMMYFUNCTION("""COMPUTED_VALUE"""),"")</f>
        <v/>
      </c>
      <c r="E882" t="str">
        <f>IFERROR(__xludf.DUMMYFUNCTION("""COMPUTED_VALUE"""),"")</f>
        <v/>
      </c>
      <c r="F882" t="str">
        <f>IFERROR(__xludf.DUMMYFUNCTION("""COMPUTED_VALUE"""),"")</f>
        <v/>
      </c>
      <c r="G882" t="str">
        <f>IFERROR(__xludf.DUMMYFUNCTION("""COMPUTED_VALUE"""),"")</f>
        <v/>
      </c>
      <c r="H882" t="str">
        <f>IFERROR(__xludf.DUMMYFUNCTION("""COMPUTED_VALUE"""),"")</f>
        <v/>
      </c>
      <c r="I882" t="str">
        <f>IFERROR(__xludf.DUMMYFUNCTION("""COMPUTED_VALUE"""),"")</f>
        <v/>
      </c>
      <c r="J882" t="str">
        <f>IFERROR(__xludf.DUMMYFUNCTION("""COMPUTED_VALUE"""),"")</f>
        <v/>
      </c>
      <c r="K882" t="str">
        <f>IFERROR(__xludf.DUMMYFUNCTION("""COMPUTED_VALUE"""),"")</f>
        <v/>
      </c>
      <c r="L882" s="61" t="str">
        <f>IFERROR(__xludf.DUMMYFUNCTION("""COMPUTED_VALUE"""),"")</f>
        <v/>
      </c>
      <c r="M882" s="61" t="str">
        <f>IFERROR(__xludf.DUMMYFUNCTION("""COMPUTED_VALUE"""),"")</f>
        <v/>
      </c>
      <c r="N882" t="str">
        <f>IFERROR(__xludf.DUMMYFUNCTION("""COMPUTED_VALUE"""),"")</f>
        <v/>
      </c>
      <c r="O882" t="str">
        <f>IFERROR(__xludf.DUMMYFUNCTION("""COMPUTED_VALUE"""),"")</f>
        <v/>
      </c>
      <c r="P882" t="str">
        <f>IFERROR(__xludf.DUMMYFUNCTION("""COMPUTED_VALUE"""),"")</f>
        <v/>
      </c>
      <c r="Q882" t="str">
        <f>IFERROR(__xludf.DUMMYFUNCTION("""COMPUTED_VALUE"""),"")</f>
        <v/>
      </c>
      <c r="R882" t="str">
        <f>IFERROR(__xludf.DUMMYFUNCTION("""COMPUTED_VALUE"""),"")</f>
        <v/>
      </c>
      <c r="S882" t="str">
        <f>IFERROR(__xludf.DUMMYFUNCTION("""COMPUTED_VALUE"""),"")</f>
        <v/>
      </c>
      <c r="T882" t="str">
        <f>IFERROR(__xludf.DUMMYFUNCTION("""COMPUTED_VALUE"""),"")</f>
        <v/>
      </c>
      <c r="U882" t="str">
        <f>IFERROR(__xludf.DUMMYFUNCTION("""COMPUTED_VALUE"""),"")</f>
        <v/>
      </c>
      <c r="V882" t="str">
        <f>IFERROR(__xludf.DUMMYFUNCTION("""COMPUTED_VALUE"""),"")</f>
        <v/>
      </c>
      <c r="W882" t="str">
        <f>IFERROR(__xludf.DUMMYFUNCTION("""COMPUTED_VALUE"""),"")</f>
        <v/>
      </c>
      <c r="X882" t="str">
        <f>IFERROR(__xludf.DUMMYFUNCTION("""COMPUTED_VALUE"""),"")</f>
        <v/>
      </c>
      <c r="Y882" t="str">
        <f>IFERROR(__xludf.DUMMYFUNCTION("""COMPUTED_VALUE"""),"")</f>
        <v/>
      </c>
      <c r="Z882" t="str">
        <f>IFERROR(__xludf.DUMMYFUNCTION("""COMPUTED_VALUE"""),"")</f>
        <v/>
      </c>
      <c r="AA882" t="str">
        <f>IFERROR(__xludf.DUMMYFUNCTION("""COMPUTED_VALUE"""),"")</f>
        <v/>
      </c>
      <c r="AB882" t="str">
        <f>IFERROR(__xludf.DUMMYFUNCTION("""COMPUTED_VALUE"""),"")</f>
        <v/>
      </c>
      <c r="AC882" t="str">
        <f>IFERROR(__xludf.DUMMYFUNCTION("""COMPUTED_VALUE"""),"")</f>
        <v/>
      </c>
      <c r="AD882" t="str">
        <f>IFERROR(__xludf.DUMMYFUNCTION("""COMPUTED_VALUE"""),"")</f>
        <v/>
      </c>
      <c r="AE882" t="str">
        <f>IFERROR(__xludf.DUMMYFUNCTION("""COMPUTED_VALUE"""),"")</f>
        <v/>
      </c>
      <c r="AF882" t="str">
        <f>IFERROR(__xludf.DUMMYFUNCTION("""COMPUTED_VALUE"""),"")</f>
        <v/>
      </c>
      <c r="AG882" t="str">
        <f>IFERROR(__xludf.DUMMYFUNCTION("""COMPUTED_VALUE"""),"")</f>
        <v/>
      </c>
    </row>
    <row r="883">
      <c r="A883" t="str">
        <f>IFERROR(__xludf.DUMMYFUNCTION("""COMPUTED_VALUE"""),"")</f>
        <v/>
      </c>
      <c r="B883" t="str">
        <f>IFERROR(__xludf.DUMMYFUNCTION("""COMPUTED_VALUE"""),"")</f>
        <v/>
      </c>
      <c r="C883" t="str">
        <f>IFERROR(__xludf.DUMMYFUNCTION("""COMPUTED_VALUE"""),"")</f>
        <v/>
      </c>
      <c r="D883" t="str">
        <f>IFERROR(__xludf.DUMMYFUNCTION("""COMPUTED_VALUE"""),"")</f>
        <v/>
      </c>
      <c r="E883" t="str">
        <f>IFERROR(__xludf.DUMMYFUNCTION("""COMPUTED_VALUE"""),"")</f>
        <v/>
      </c>
      <c r="F883" t="str">
        <f>IFERROR(__xludf.DUMMYFUNCTION("""COMPUTED_VALUE"""),"")</f>
        <v/>
      </c>
      <c r="G883" t="str">
        <f>IFERROR(__xludf.DUMMYFUNCTION("""COMPUTED_VALUE"""),"")</f>
        <v/>
      </c>
      <c r="H883" t="str">
        <f>IFERROR(__xludf.DUMMYFUNCTION("""COMPUTED_VALUE"""),"")</f>
        <v/>
      </c>
      <c r="I883" t="str">
        <f>IFERROR(__xludf.DUMMYFUNCTION("""COMPUTED_VALUE"""),"")</f>
        <v/>
      </c>
      <c r="J883" t="str">
        <f>IFERROR(__xludf.DUMMYFUNCTION("""COMPUTED_VALUE"""),"")</f>
        <v/>
      </c>
      <c r="K883" t="str">
        <f>IFERROR(__xludf.DUMMYFUNCTION("""COMPUTED_VALUE"""),"")</f>
        <v/>
      </c>
      <c r="L883" s="61" t="str">
        <f>IFERROR(__xludf.DUMMYFUNCTION("""COMPUTED_VALUE"""),"")</f>
        <v/>
      </c>
      <c r="M883" s="61" t="str">
        <f>IFERROR(__xludf.DUMMYFUNCTION("""COMPUTED_VALUE"""),"")</f>
        <v/>
      </c>
      <c r="N883" t="str">
        <f>IFERROR(__xludf.DUMMYFUNCTION("""COMPUTED_VALUE"""),"")</f>
        <v/>
      </c>
      <c r="O883" t="str">
        <f>IFERROR(__xludf.DUMMYFUNCTION("""COMPUTED_VALUE"""),"")</f>
        <v/>
      </c>
      <c r="P883" t="str">
        <f>IFERROR(__xludf.DUMMYFUNCTION("""COMPUTED_VALUE"""),"")</f>
        <v/>
      </c>
      <c r="Q883" t="str">
        <f>IFERROR(__xludf.DUMMYFUNCTION("""COMPUTED_VALUE"""),"")</f>
        <v/>
      </c>
      <c r="R883" t="str">
        <f>IFERROR(__xludf.DUMMYFUNCTION("""COMPUTED_VALUE"""),"")</f>
        <v/>
      </c>
      <c r="S883" t="str">
        <f>IFERROR(__xludf.DUMMYFUNCTION("""COMPUTED_VALUE"""),"")</f>
        <v/>
      </c>
      <c r="T883" t="str">
        <f>IFERROR(__xludf.DUMMYFUNCTION("""COMPUTED_VALUE"""),"")</f>
        <v/>
      </c>
      <c r="U883" t="str">
        <f>IFERROR(__xludf.DUMMYFUNCTION("""COMPUTED_VALUE"""),"")</f>
        <v/>
      </c>
      <c r="V883" t="str">
        <f>IFERROR(__xludf.DUMMYFUNCTION("""COMPUTED_VALUE"""),"")</f>
        <v/>
      </c>
      <c r="W883" t="str">
        <f>IFERROR(__xludf.DUMMYFUNCTION("""COMPUTED_VALUE"""),"")</f>
        <v/>
      </c>
      <c r="X883" t="str">
        <f>IFERROR(__xludf.DUMMYFUNCTION("""COMPUTED_VALUE"""),"")</f>
        <v/>
      </c>
      <c r="Y883" t="str">
        <f>IFERROR(__xludf.DUMMYFUNCTION("""COMPUTED_VALUE"""),"")</f>
        <v/>
      </c>
      <c r="Z883" t="str">
        <f>IFERROR(__xludf.DUMMYFUNCTION("""COMPUTED_VALUE"""),"")</f>
        <v/>
      </c>
      <c r="AA883" t="str">
        <f>IFERROR(__xludf.DUMMYFUNCTION("""COMPUTED_VALUE"""),"")</f>
        <v/>
      </c>
      <c r="AB883" t="str">
        <f>IFERROR(__xludf.DUMMYFUNCTION("""COMPUTED_VALUE"""),"")</f>
        <v/>
      </c>
      <c r="AC883" t="str">
        <f>IFERROR(__xludf.DUMMYFUNCTION("""COMPUTED_VALUE"""),"")</f>
        <v/>
      </c>
      <c r="AD883" t="str">
        <f>IFERROR(__xludf.DUMMYFUNCTION("""COMPUTED_VALUE"""),"")</f>
        <v/>
      </c>
      <c r="AE883" t="str">
        <f>IFERROR(__xludf.DUMMYFUNCTION("""COMPUTED_VALUE"""),"")</f>
        <v/>
      </c>
      <c r="AF883" t="str">
        <f>IFERROR(__xludf.DUMMYFUNCTION("""COMPUTED_VALUE"""),"")</f>
        <v/>
      </c>
      <c r="AG883" t="str">
        <f>IFERROR(__xludf.DUMMYFUNCTION("""COMPUTED_VALUE"""),"")</f>
        <v/>
      </c>
    </row>
    <row r="884">
      <c r="A884" t="str">
        <f>IFERROR(__xludf.DUMMYFUNCTION("""COMPUTED_VALUE"""),"")</f>
        <v/>
      </c>
      <c r="B884" t="str">
        <f>IFERROR(__xludf.DUMMYFUNCTION("""COMPUTED_VALUE"""),"")</f>
        <v/>
      </c>
      <c r="C884" t="str">
        <f>IFERROR(__xludf.DUMMYFUNCTION("""COMPUTED_VALUE"""),"")</f>
        <v/>
      </c>
      <c r="D884" t="str">
        <f>IFERROR(__xludf.DUMMYFUNCTION("""COMPUTED_VALUE"""),"")</f>
        <v/>
      </c>
      <c r="E884" t="str">
        <f>IFERROR(__xludf.DUMMYFUNCTION("""COMPUTED_VALUE"""),"")</f>
        <v/>
      </c>
      <c r="F884" t="str">
        <f>IFERROR(__xludf.DUMMYFUNCTION("""COMPUTED_VALUE"""),"")</f>
        <v/>
      </c>
      <c r="G884" t="str">
        <f>IFERROR(__xludf.DUMMYFUNCTION("""COMPUTED_VALUE"""),"")</f>
        <v/>
      </c>
      <c r="H884" t="str">
        <f>IFERROR(__xludf.DUMMYFUNCTION("""COMPUTED_VALUE"""),"")</f>
        <v/>
      </c>
      <c r="I884" t="str">
        <f>IFERROR(__xludf.DUMMYFUNCTION("""COMPUTED_VALUE"""),"")</f>
        <v/>
      </c>
      <c r="J884" t="str">
        <f>IFERROR(__xludf.DUMMYFUNCTION("""COMPUTED_VALUE"""),"")</f>
        <v/>
      </c>
      <c r="K884" t="str">
        <f>IFERROR(__xludf.DUMMYFUNCTION("""COMPUTED_VALUE"""),"")</f>
        <v/>
      </c>
      <c r="L884" s="61" t="str">
        <f>IFERROR(__xludf.DUMMYFUNCTION("""COMPUTED_VALUE"""),"")</f>
        <v/>
      </c>
      <c r="M884" s="61" t="str">
        <f>IFERROR(__xludf.DUMMYFUNCTION("""COMPUTED_VALUE"""),"")</f>
        <v/>
      </c>
      <c r="N884" t="str">
        <f>IFERROR(__xludf.DUMMYFUNCTION("""COMPUTED_VALUE"""),"")</f>
        <v/>
      </c>
      <c r="O884" t="str">
        <f>IFERROR(__xludf.DUMMYFUNCTION("""COMPUTED_VALUE"""),"")</f>
        <v/>
      </c>
      <c r="P884" t="str">
        <f>IFERROR(__xludf.DUMMYFUNCTION("""COMPUTED_VALUE"""),"")</f>
        <v/>
      </c>
      <c r="Q884" t="str">
        <f>IFERROR(__xludf.DUMMYFUNCTION("""COMPUTED_VALUE"""),"")</f>
        <v/>
      </c>
      <c r="R884" t="str">
        <f>IFERROR(__xludf.DUMMYFUNCTION("""COMPUTED_VALUE"""),"")</f>
        <v/>
      </c>
      <c r="S884" t="str">
        <f>IFERROR(__xludf.DUMMYFUNCTION("""COMPUTED_VALUE"""),"")</f>
        <v/>
      </c>
      <c r="T884" t="str">
        <f>IFERROR(__xludf.DUMMYFUNCTION("""COMPUTED_VALUE"""),"")</f>
        <v/>
      </c>
      <c r="U884" t="str">
        <f>IFERROR(__xludf.DUMMYFUNCTION("""COMPUTED_VALUE"""),"")</f>
        <v/>
      </c>
      <c r="V884" t="str">
        <f>IFERROR(__xludf.DUMMYFUNCTION("""COMPUTED_VALUE"""),"")</f>
        <v/>
      </c>
      <c r="W884" t="str">
        <f>IFERROR(__xludf.DUMMYFUNCTION("""COMPUTED_VALUE"""),"")</f>
        <v/>
      </c>
      <c r="X884" t="str">
        <f>IFERROR(__xludf.DUMMYFUNCTION("""COMPUTED_VALUE"""),"")</f>
        <v/>
      </c>
      <c r="Y884" t="str">
        <f>IFERROR(__xludf.DUMMYFUNCTION("""COMPUTED_VALUE"""),"")</f>
        <v/>
      </c>
      <c r="Z884" t="str">
        <f>IFERROR(__xludf.DUMMYFUNCTION("""COMPUTED_VALUE"""),"")</f>
        <v/>
      </c>
      <c r="AA884" t="str">
        <f>IFERROR(__xludf.DUMMYFUNCTION("""COMPUTED_VALUE"""),"")</f>
        <v/>
      </c>
      <c r="AB884" t="str">
        <f>IFERROR(__xludf.DUMMYFUNCTION("""COMPUTED_VALUE"""),"")</f>
        <v/>
      </c>
      <c r="AC884" t="str">
        <f>IFERROR(__xludf.DUMMYFUNCTION("""COMPUTED_VALUE"""),"")</f>
        <v/>
      </c>
      <c r="AD884" t="str">
        <f>IFERROR(__xludf.DUMMYFUNCTION("""COMPUTED_VALUE"""),"")</f>
        <v/>
      </c>
      <c r="AE884" t="str">
        <f>IFERROR(__xludf.DUMMYFUNCTION("""COMPUTED_VALUE"""),"")</f>
        <v/>
      </c>
      <c r="AF884" t="str">
        <f>IFERROR(__xludf.DUMMYFUNCTION("""COMPUTED_VALUE"""),"")</f>
        <v/>
      </c>
      <c r="AG884" t="str">
        <f>IFERROR(__xludf.DUMMYFUNCTION("""COMPUTED_VALUE"""),"")</f>
        <v/>
      </c>
    </row>
    <row r="885">
      <c r="A885" t="str">
        <f>IFERROR(__xludf.DUMMYFUNCTION("""COMPUTED_VALUE"""),"")</f>
        <v/>
      </c>
      <c r="B885" t="str">
        <f>IFERROR(__xludf.DUMMYFUNCTION("""COMPUTED_VALUE"""),"")</f>
        <v/>
      </c>
      <c r="C885" t="str">
        <f>IFERROR(__xludf.DUMMYFUNCTION("""COMPUTED_VALUE"""),"")</f>
        <v/>
      </c>
      <c r="D885" t="str">
        <f>IFERROR(__xludf.DUMMYFUNCTION("""COMPUTED_VALUE"""),"")</f>
        <v/>
      </c>
      <c r="E885" t="str">
        <f>IFERROR(__xludf.DUMMYFUNCTION("""COMPUTED_VALUE"""),"")</f>
        <v/>
      </c>
      <c r="F885" t="str">
        <f>IFERROR(__xludf.DUMMYFUNCTION("""COMPUTED_VALUE"""),"")</f>
        <v/>
      </c>
      <c r="G885" t="str">
        <f>IFERROR(__xludf.DUMMYFUNCTION("""COMPUTED_VALUE"""),"")</f>
        <v/>
      </c>
      <c r="H885" t="str">
        <f>IFERROR(__xludf.DUMMYFUNCTION("""COMPUTED_VALUE"""),"")</f>
        <v/>
      </c>
      <c r="I885" t="str">
        <f>IFERROR(__xludf.DUMMYFUNCTION("""COMPUTED_VALUE"""),"")</f>
        <v/>
      </c>
      <c r="J885" t="str">
        <f>IFERROR(__xludf.DUMMYFUNCTION("""COMPUTED_VALUE"""),"")</f>
        <v/>
      </c>
      <c r="K885" t="str">
        <f>IFERROR(__xludf.DUMMYFUNCTION("""COMPUTED_VALUE"""),"")</f>
        <v/>
      </c>
      <c r="L885" s="61" t="str">
        <f>IFERROR(__xludf.DUMMYFUNCTION("""COMPUTED_VALUE"""),"")</f>
        <v/>
      </c>
      <c r="M885" s="61" t="str">
        <f>IFERROR(__xludf.DUMMYFUNCTION("""COMPUTED_VALUE"""),"")</f>
        <v/>
      </c>
      <c r="N885" t="str">
        <f>IFERROR(__xludf.DUMMYFUNCTION("""COMPUTED_VALUE"""),"")</f>
        <v/>
      </c>
      <c r="O885" t="str">
        <f>IFERROR(__xludf.DUMMYFUNCTION("""COMPUTED_VALUE"""),"")</f>
        <v/>
      </c>
      <c r="P885" t="str">
        <f>IFERROR(__xludf.DUMMYFUNCTION("""COMPUTED_VALUE"""),"")</f>
        <v/>
      </c>
      <c r="Q885" t="str">
        <f>IFERROR(__xludf.DUMMYFUNCTION("""COMPUTED_VALUE"""),"")</f>
        <v/>
      </c>
      <c r="R885" t="str">
        <f>IFERROR(__xludf.DUMMYFUNCTION("""COMPUTED_VALUE"""),"")</f>
        <v/>
      </c>
      <c r="S885" t="str">
        <f>IFERROR(__xludf.DUMMYFUNCTION("""COMPUTED_VALUE"""),"")</f>
        <v/>
      </c>
      <c r="T885" t="str">
        <f>IFERROR(__xludf.DUMMYFUNCTION("""COMPUTED_VALUE"""),"")</f>
        <v/>
      </c>
      <c r="U885" t="str">
        <f>IFERROR(__xludf.DUMMYFUNCTION("""COMPUTED_VALUE"""),"")</f>
        <v/>
      </c>
      <c r="V885" t="str">
        <f>IFERROR(__xludf.DUMMYFUNCTION("""COMPUTED_VALUE"""),"")</f>
        <v/>
      </c>
      <c r="W885" t="str">
        <f>IFERROR(__xludf.DUMMYFUNCTION("""COMPUTED_VALUE"""),"")</f>
        <v/>
      </c>
      <c r="X885" t="str">
        <f>IFERROR(__xludf.DUMMYFUNCTION("""COMPUTED_VALUE"""),"")</f>
        <v/>
      </c>
      <c r="Y885" t="str">
        <f>IFERROR(__xludf.DUMMYFUNCTION("""COMPUTED_VALUE"""),"")</f>
        <v/>
      </c>
      <c r="Z885" t="str">
        <f>IFERROR(__xludf.DUMMYFUNCTION("""COMPUTED_VALUE"""),"")</f>
        <v/>
      </c>
      <c r="AA885" t="str">
        <f>IFERROR(__xludf.DUMMYFUNCTION("""COMPUTED_VALUE"""),"")</f>
        <v/>
      </c>
      <c r="AB885" t="str">
        <f>IFERROR(__xludf.DUMMYFUNCTION("""COMPUTED_VALUE"""),"")</f>
        <v/>
      </c>
      <c r="AC885" t="str">
        <f>IFERROR(__xludf.DUMMYFUNCTION("""COMPUTED_VALUE"""),"")</f>
        <v/>
      </c>
      <c r="AD885" t="str">
        <f>IFERROR(__xludf.DUMMYFUNCTION("""COMPUTED_VALUE"""),"")</f>
        <v/>
      </c>
      <c r="AE885" t="str">
        <f>IFERROR(__xludf.DUMMYFUNCTION("""COMPUTED_VALUE"""),"")</f>
        <v/>
      </c>
      <c r="AF885" t="str">
        <f>IFERROR(__xludf.DUMMYFUNCTION("""COMPUTED_VALUE"""),"")</f>
        <v/>
      </c>
      <c r="AG885" t="str">
        <f>IFERROR(__xludf.DUMMYFUNCTION("""COMPUTED_VALUE"""),"")</f>
        <v/>
      </c>
    </row>
    <row r="886">
      <c r="A886" t="str">
        <f>IFERROR(__xludf.DUMMYFUNCTION("""COMPUTED_VALUE"""),"")</f>
        <v/>
      </c>
      <c r="B886" t="str">
        <f>IFERROR(__xludf.DUMMYFUNCTION("""COMPUTED_VALUE"""),"")</f>
        <v/>
      </c>
      <c r="C886" t="str">
        <f>IFERROR(__xludf.DUMMYFUNCTION("""COMPUTED_VALUE"""),"")</f>
        <v/>
      </c>
      <c r="D886" t="str">
        <f>IFERROR(__xludf.DUMMYFUNCTION("""COMPUTED_VALUE"""),"")</f>
        <v/>
      </c>
      <c r="E886" t="str">
        <f>IFERROR(__xludf.DUMMYFUNCTION("""COMPUTED_VALUE"""),"")</f>
        <v/>
      </c>
      <c r="F886" t="str">
        <f>IFERROR(__xludf.DUMMYFUNCTION("""COMPUTED_VALUE"""),"")</f>
        <v/>
      </c>
      <c r="G886" t="str">
        <f>IFERROR(__xludf.DUMMYFUNCTION("""COMPUTED_VALUE"""),"")</f>
        <v/>
      </c>
      <c r="H886" t="str">
        <f>IFERROR(__xludf.DUMMYFUNCTION("""COMPUTED_VALUE"""),"")</f>
        <v/>
      </c>
      <c r="I886" t="str">
        <f>IFERROR(__xludf.DUMMYFUNCTION("""COMPUTED_VALUE"""),"")</f>
        <v/>
      </c>
      <c r="J886" t="str">
        <f>IFERROR(__xludf.DUMMYFUNCTION("""COMPUTED_VALUE"""),"")</f>
        <v/>
      </c>
      <c r="K886" t="str">
        <f>IFERROR(__xludf.DUMMYFUNCTION("""COMPUTED_VALUE"""),"")</f>
        <v/>
      </c>
      <c r="L886" s="61" t="str">
        <f>IFERROR(__xludf.DUMMYFUNCTION("""COMPUTED_VALUE"""),"")</f>
        <v/>
      </c>
      <c r="M886" s="61" t="str">
        <f>IFERROR(__xludf.DUMMYFUNCTION("""COMPUTED_VALUE"""),"")</f>
        <v/>
      </c>
      <c r="N886" t="str">
        <f>IFERROR(__xludf.DUMMYFUNCTION("""COMPUTED_VALUE"""),"")</f>
        <v/>
      </c>
      <c r="O886" t="str">
        <f>IFERROR(__xludf.DUMMYFUNCTION("""COMPUTED_VALUE"""),"")</f>
        <v/>
      </c>
      <c r="P886" t="str">
        <f>IFERROR(__xludf.DUMMYFUNCTION("""COMPUTED_VALUE"""),"")</f>
        <v/>
      </c>
      <c r="Q886" t="str">
        <f>IFERROR(__xludf.DUMMYFUNCTION("""COMPUTED_VALUE"""),"")</f>
        <v/>
      </c>
      <c r="R886" t="str">
        <f>IFERROR(__xludf.DUMMYFUNCTION("""COMPUTED_VALUE"""),"")</f>
        <v/>
      </c>
      <c r="S886" t="str">
        <f>IFERROR(__xludf.DUMMYFUNCTION("""COMPUTED_VALUE"""),"")</f>
        <v/>
      </c>
      <c r="T886" t="str">
        <f>IFERROR(__xludf.DUMMYFUNCTION("""COMPUTED_VALUE"""),"")</f>
        <v/>
      </c>
      <c r="U886" t="str">
        <f>IFERROR(__xludf.DUMMYFUNCTION("""COMPUTED_VALUE"""),"")</f>
        <v/>
      </c>
      <c r="V886" t="str">
        <f>IFERROR(__xludf.DUMMYFUNCTION("""COMPUTED_VALUE"""),"")</f>
        <v/>
      </c>
      <c r="W886" t="str">
        <f>IFERROR(__xludf.DUMMYFUNCTION("""COMPUTED_VALUE"""),"")</f>
        <v/>
      </c>
      <c r="X886" t="str">
        <f>IFERROR(__xludf.DUMMYFUNCTION("""COMPUTED_VALUE"""),"")</f>
        <v/>
      </c>
      <c r="Y886" t="str">
        <f>IFERROR(__xludf.DUMMYFUNCTION("""COMPUTED_VALUE"""),"")</f>
        <v/>
      </c>
      <c r="Z886" t="str">
        <f>IFERROR(__xludf.DUMMYFUNCTION("""COMPUTED_VALUE"""),"")</f>
        <v/>
      </c>
      <c r="AA886" t="str">
        <f>IFERROR(__xludf.DUMMYFUNCTION("""COMPUTED_VALUE"""),"")</f>
        <v/>
      </c>
      <c r="AB886" t="str">
        <f>IFERROR(__xludf.DUMMYFUNCTION("""COMPUTED_VALUE"""),"")</f>
        <v/>
      </c>
      <c r="AC886" t="str">
        <f>IFERROR(__xludf.DUMMYFUNCTION("""COMPUTED_VALUE"""),"")</f>
        <v/>
      </c>
      <c r="AD886" t="str">
        <f>IFERROR(__xludf.DUMMYFUNCTION("""COMPUTED_VALUE"""),"")</f>
        <v/>
      </c>
      <c r="AE886" t="str">
        <f>IFERROR(__xludf.DUMMYFUNCTION("""COMPUTED_VALUE"""),"")</f>
        <v/>
      </c>
      <c r="AF886" t="str">
        <f>IFERROR(__xludf.DUMMYFUNCTION("""COMPUTED_VALUE"""),"")</f>
        <v/>
      </c>
      <c r="AG886" t="str">
        <f>IFERROR(__xludf.DUMMYFUNCTION("""COMPUTED_VALUE"""),"")</f>
        <v/>
      </c>
    </row>
    <row r="887">
      <c r="A887" t="str">
        <f>IFERROR(__xludf.DUMMYFUNCTION("""COMPUTED_VALUE"""),"")</f>
        <v/>
      </c>
      <c r="B887" t="str">
        <f>IFERROR(__xludf.DUMMYFUNCTION("""COMPUTED_VALUE"""),"")</f>
        <v/>
      </c>
      <c r="C887" t="str">
        <f>IFERROR(__xludf.DUMMYFUNCTION("""COMPUTED_VALUE"""),"")</f>
        <v/>
      </c>
      <c r="D887" t="str">
        <f>IFERROR(__xludf.DUMMYFUNCTION("""COMPUTED_VALUE"""),"")</f>
        <v/>
      </c>
      <c r="E887" t="str">
        <f>IFERROR(__xludf.DUMMYFUNCTION("""COMPUTED_VALUE"""),"")</f>
        <v/>
      </c>
      <c r="F887" t="str">
        <f>IFERROR(__xludf.DUMMYFUNCTION("""COMPUTED_VALUE"""),"")</f>
        <v/>
      </c>
      <c r="G887" t="str">
        <f>IFERROR(__xludf.DUMMYFUNCTION("""COMPUTED_VALUE"""),"")</f>
        <v/>
      </c>
      <c r="H887" t="str">
        <f>IFERROR(__xludf.DUMMYFUNCTION("""COMPUTED_VALUE"""),"")</f>
        <v/>
      </c>
      <c r="I887" t="str">
        <f>IFERROR(__xludf.DUMMYFUNCTION("""COMPUTED_VALUE"""),"")</f>
        <v/>
      </c>
      <c r="J887" t="str">
        <f>IFERROR(__xludf.DUMMYFUNCTION("""COMPUTED_VALUE"""),"")</f>
        <v/>
      </c>
      <c r="K887" t="str">
        <f>IFERROR(__xludf.DUMMYFUNCTION("""COMPUTED_VALUE"""),"")</f>
        <v/>
      </c>
      <c r="L887" s="61" t="str">
        <f>IFERROR(__xludf.DUMMYFUNCTION("""COMPUTED_VALUE"""),"")</f>
        <v/>
      </c>
      <c r="M887" s="61" t="str">
        <f>IFERROR(__xludf.DUMMYFUNCTION("""COMPUTED_VALUE"""),"")</f>
        <v/>
      </c>
      <c r="N887" t="str">
        <f>IFERROR(__xludf.DUMMYFUNCTION("""COMPUTED_VALUE"""),"")</f>
        <v/>
      </c>
      <c r="O887" t="str">
        <f>IFERROR(__xludf.DUMMYFUNCTION("""COMPUTED_VALUE"""),"")</f>
        <v/>
      </c>
      <c r="P887" t="str">
        <f>IFERROR(__xludf.DUMMYFUNCTION("""COMPUTED_VALUE"""),"")</f>
        <v/>
      </c>
      <c r="Q887" t="str">
        <f>IFERROR(__xludf.DUMMYFUNCTION("""COMPUTED_VALUE"""),"")</f>
        <v/>
      </c>
      <c r="R887" t="str">
        <f>IFERROR(__xludf.DUMMYFUNCTION("""COMPUTED_VALUE"""),"")</f>
        <v/>
      </c>
      <c r="S887" t="str">
        <f>IFERROR(__xludf.DUMMYFUNCTION("""COMPUTED_VALUE"""),"")</f>
        <v/>
      </c>
      <c r="T887" t="str">
        <f>IFERROR(__xludf.DUMMYFUNCTION("""COMPUTED_VALUE"""),"")</f>
        <v/>
      </c>
      <c r="U887" t="str">
        <f>IFERROR(__xludf.DUMMYFUNCTION("""COMPUTED_VALUE"""),"")</f>
        <v/>
      </c>
      <c r="V887" t="str">
        <f>IFERROR(__xludf.DUMMYFUNCTION("""COMPUTED_VALUE"""),"")</f>
        <v/>
      </c>
      <c r="W887" t="str">
        <f>IFERROR(__xludf.DUMMYFUNCTION("""COMPUTED_VALUE"""),"")</f>
        <v/>
      </c>
      <c r="X887" t="str">
        <f>IFERROR(__xludf.DUMMYFUNCTION("""COMPUTED_VALUE"""),"")</f>
        <v/>
      </c>
      <c r="Y887" t="str">
        <f>IFERROR(__xludf.DUMMYFUNCTION("""COMPUTED_VALUE"""),"")</f>
        <v/>
      </c>
      <c r="Z887" t="str">
        <f>IFERROR(__xludf.DUMMYFUNCTION("""COMPUTED_VALUE"""),"")</f>
        <v/>
      </c>
      <c r="AA887" t="str">
        <f>IFERROR(__xludf.DUMMYFUNCTION("""COMPUTED_VALUE"""),"")</f>
        <v/>
      </c>
      <c r="AB887" t="str">
        <f>IFERROR(__xludf.DUMMYFUNCTION("""COMPUTED_VALUE"""),"")</f>
        <v/>
      </c>
      <c r="AC887" t="str">
        <f>IFERROR(__xludf.DUMMYFUNCTION("""COMPUTED_VALUE"""),"")</f>
        <v/>
      </c>
      <c r="AD887" t="str">
        <f>IFERROR(__xludf.DUMMYFUNCTION("""COMPUTED_VALUE"""),"")</f>
        <v/>
      </c>
      <c r="AE887" t="str">
        <f>IFERROR(__xludf.DUMMYFUNCTION("""COMPUTED_VALUE"""),"")</f>
        <v/>
      </c>
      <c r="AF887" t="str">
        <f>IFERROR(__xludf.DUMMYFUNCTION("""COMPUTED_VALUE"""),"")</f>
        <v/>
      </c>
      <c r="AG887" t="str">
        <f>IFERROR(__xludf.DUMMYFUNCTION("""COMPUTED_VALUE"""),"")</f>
        <v/>
      </c>
    </row>
    <row r="888">
      <c r="A888" t="str">
        <f>IFERROR(__xludf.DUMMYFUNCTION("""COMPUTED_VALUE"""),"")</f>
        <v/>
      </c>
      <c r="B888" t="str">
        <f>IFERROR(__xludf.DUMMYFUNCTION("""COMPUTED_VALUE"""),"")</f>
        <v/>
      </c>
      <c r="C888" t="str">
        <f>IFERROR(__xludf.DUMMYFUNCTION("""COMPUTED_VALUE"""),"")</f>
        <v/>
      </c>
      <c r="D888" t="str">
        <f>IFERROR(__xludf.DUMMYFUNCTION("""COMPUTED_VALUE"""),"")</f>
        <v/>
      </c>
      <c r="E888" t="str">
        <f>IFERROR(__xludf.DUMMYFUNCTION("""COMPUTED_VALUE"""),"")</f>
        <v/>
      </c>
      <c r="F888" t="str">
        <f>IFERROR(__xludf.DUMMYFUNCTION("""COMPUTED_VALUE"""),"")</f>
        <v/>
      </c>
      <c r="G888" t="str">
        <f>IFERROR(__xludf.DUMMYFUNCTION("""COMPUTED_VALUE"""),"")</f>
        <v/>
      </c>
      <c r="H888" t="str">
        <f>IFERROR(__xludf.DUMMYFUNCTION("""COMPUTED_VALUE"""),"")</f>
        <v/>
      </c>
      <c r="I888" t="str">
        <f>IFERROR(__xludf.DUMMYFUNCTION("""COMPUTED_VALUE"""),"")</f>
        <v/>
      </c>
      <c r="J888" t="str">
        <f>IFERROR(__xludf.DUMMYFUNCTION("""COMPUTED_VALUE"""),"")</f>
        <v/>
      </c>
      <c r="K888" t="str">
        <f>IFERROR(__xludf.DUMMYFUNCTION("""COMPUTED_VALUE"""),"")</f>
        <v/>
      </c>
      <c r="L888" s="61" t="str">
        <f>IFERROR(__xludf.DUMMYFUNCTION("""COMPUTED_VALUE"""),"")</f>
        <v/>
      </c>
      <c r="M888" s="61" t="str">
        <f>IFERROR(__xludf.DUMMYFUNCTION("""COMPUTED_VALUE"""),"")</f>
        <v/>
      </c>
      <c r="N888" t="str">
        <f>IFERROR(__xludf.DUMMYFUNCTION("""COMPUTED_VALUE"""),"")</f>
        <v/>
      </c>
      <c r="O888" t="str">
        <f>IFERROR(__xludf.DUMMYFUNCTION("""COMPUTED_VALUE"""),"")</f>
        <v/>
      </c>
      <c r="P888" t="str">
        <f>IFERROR(__xludf.DUMMYFUNCTION("""COMPUTED_VALUE"""),"")</f>
        <v/>
      </c>
      <c r="Q888" t="str">
        <f>IFERROR(__xludf.DUMMYFUNCTION("""COMPUTED_VALUE"""),"")</f>
        <v/>
      </c>
      <c r="R888" t="str">
        <f>IFERROR(__xludf.DUMMYFUNCTION("""COMPUTED_VALUE"""),"")</f>
        <v/>
      </c>
      <c r="S888" t="str">
        <f>IFERROR(__xludf.DUMMYFUNCTION("""COMPUTED_VALUE"""),"")</f>
        <v/>
      </c>
      <c r="T888" t="str">
        <f>IFERROR(__xludf.DUMMYFUNCTION("""COMPUTED_VALUE"""),"")</f>
        <v/>
      </c>
      <c r="U888" t="str">
        <f>IFERROR(__xludf.DUMMYFUNCTION("""COMPUTED_VALUE"""),"")</f>
        <v/>
      </c>
      <c r="V888" t="str">
        <f>IFERROR(__xludf.DUMMYFUNCTION("""COMPUTED_VALUE"""),"")</f>
        <v/>
      </c>
      <c r="W888" t="str">
        <f>IFERROR(__xludf.DUMMYFUNCTION("""COMPUTED_VALUE"""),"")</f>
        <v/>
      </c>
      <c r="X888" t="str">
        <f>IFERROR(__xludf.DUMMYFUNCTION("""COMPUTED_VALUE"""),"")</f>
        <v/>
      </c>
      <c r="Y888" t="str">
        <f>IFERROR(__xludf.DUMMYFUNCTION("""COMPUTED_VALUE"""),"")</f>
        <v/>
      </c>
      <c r="Z888" t="str">
        <f>IFERROR(__xludf.DUMMYFUNCTION("""COMPUTED_VALUE"""),"")</f>
        <v/>
      </c>
      <c r="AA888" t="str">
        <f>IFERROR(__xludf.DUMMYFUNCTION("""COMPUTED_VALUE"""),"")</f>
        <v/>
      </c>
      <c r="AB888" t="str">
        <f>IFERROR(__xludf.DUMMYFUNCTION("""COMPUTED_VALUE"""),"")</f>
        <v/>
      </c>
      <c r="AC888" t="str">
        <f>IFERROR(__xludf.DUMMYFUNCTION("""COMPUTED_VALUE"""),"")</f>
        <v/>
      </c>
      <c r="AD888" t="str">
        <f>IFERROR(__xludf.DUMMYFUNCTION("""COMPUTED_VALUE"""),"")</f>
        <v/>
      </c>
      <c r="AE888" t="str">
        <f>IFERROR(__xludf.DUMMYFUNCTION("""COMPUTED_VALUE"""),"")</f>
        <v/>
      </c>
      <c r="AF888" t="str">
        <f>IFERROR(__xludf.DUMMYFUNCTION("""COMPUTED_VALUE"""),"")</f>
        <v/>
      </c>
      <c r="AG888" t="str">
        <f>IFERROR(__xludf.DUMMYFUNCTION("""COMPUTED_VALUE"""),"")</f>
        <v/>
      </c>
    </row>
    <row r="889">
      <c r="A889" t="str">
        <f>IFERROR(__xludf.DUMMYFUNCTION("""COMPUTED_VALUE"""),"")</f>
        <v/>
      </c>
      <c r="B889" t="str">
        <f>IFERROR(__xludf.DUMMYFUNCTION("""COMPUTED_VALUE"""),"")</f>
        <v/>
      </c>
      <c r="C889" t="str">
        <f>IFERROR(__xludf.DUMMYFUNCTION("""COMPUTED_VALUE"""),"")</f>
        <v/>
      </c>
      <c r="D889" t="str">
        <f>IFERROR(__xludf.DUMMYFUNCTION("""COMPUTED_VALUE"""),"")</f>
        <v/>
      </c>
      <c r="E889" t="str">
        <f>IFERROR(__xludf.DUMMYFUNCTION("""COMPUTED_VALUE"""),"")</f>
        <v/>
      </c>
      <c r="F889" t="str">
        <f>IFERROR(__xludf.DUMMYFUNCTION("""COMPUTED_VALUE"""),"")</f>
        <v/>
      </c>
      <c r="G889" t="str">
        <f>IFERROR(__xludf.DUMMYFUNCTION("""COMPUTED_VALUE"""),"")</f>
        <v/>
      </c>
      <c r="H889" t="str">
        <f>IFERROR(__xludf.DUMMYFUNCTION("""COMPUTED_VALUE"""),"")</f>
        <v/>
      </c>
      <c r="I889" t="str">
        <f>IFERROR(__xludf.DUMMYFUNCTION("""COMPUTED_VALUE"""),"")</f>
        <v/>
      </c>
      <c r="J889" t="str">
        <f>IFERROR(__xludf.DUMMYFUNCTION("""COMPUTED_VALUE"""),"")</f>
        <v/>
      </c>
      <c r="K889" t="str">
        <f>IFERROR(__xludf.DUMMYFUNCTION("""COMPUTED_VALUE"""),"")</f>
        <v/>
      </c>
      <c r="L889" s="61" t="str">
        <f>IFERROR(__xludf.DUMMYFUNCTION("""COMPUTED_VALUE"""),"")</f>
        <v/>
      </c>
      <c r="M889" s="61" t="str">
        <f>IFERROR(__xludf.DUMMYFUNCTION("""COMPUTED_VALUE"""),"")</f>
        <v/>
      </c>
      <c r="N889" t="str">
        <f>IFERROR(__xludf.DUMMYFUNCTION("""COMPUTED_VALUE"""),"")</f>
        <v/>
      </c>
      <c r="O889" t="str">
        <f>IFERROR(__xludf.DUMMYFUNCTION("""COMPUTED_VALUE"""),"")</f>
        <v/>
      </c>
      <c r="P889" t="str">
        <f>IFERROR(__xludf.DUMMYFUNCTION("""COMPUTED_VALUE"""),"")</f>
        <v/>
      </c>
      <c r="Q889" t="str">
        <f>IFERROR(__xludf.DUMMYFUNCTION("""COMPUTED_VALUE"""),"")</f>
        <v/>
      </c>
      <c r="R889" t="str">
        <f>IFERROR(__xludf.DUMMYFUNCTION("""COMPUTED_VALUE"""),"")</f>
        <v/>
      </c>
      <c r="S889" t="str">
        <f>IFERROR(__xludf.DUMMYFUNCTION("""COMPUTED_VALUE"""),"")</f>
        <v/>
      </c>
      <c r="T889" t="str">
        <f>IFERROR(__xludf.DUMMYFUNCTION("""COMPUTED_VALUE"""),"")</f>
        <v/>
      </c>
      <c r="U889" t="str">
        <f>IFERROR(__xludf.DUMMYFUNCTION("""COMPUTED_VALUE"""),"")</f>
        <v/>
      </c>
      <c r="V889" t="str">
        <f>IFERROR(__xludf.DUMMYFUNCTION("""COMPUTED_VALUE"""),"")</f>
        <v/>
      </c>
      <c r="W889" t="str">
        <f>IFERROR(__xludf.DUMMYFUNCTION("""COMPUTED_VALUE"""),"")</f>
        <v/>
      </c>
      <c r="X889" t="str">
        <f>IFERROR(__xludf.DUMMYFUNCTION("""COMPUTED_VALUE"""),"")</f>
        <v/>
      </c>
      <c r="Y889" t="str">
        <f>IFERROR(__xludf.DUMMYFUNCTION("""COMPUTED_VALUE"""),"")</f>
        <v/>
      </c>
      <c r="Z889" t="str">
        <f>IFERROR(__xludf.DUMMYFUNCTION("""COMPUTED_VALUE"""),"")</f>
        <v/>
      </c>
      <c r="AA889" t="str">
        <f>IFERROR(__xludf.DUMMYFUNCTION("""COMPUTED_VALUE"""),"")</f>
        <v/>
      </c>
      <c r="AB889" t="str">
        <f>IFERROR(__xludf.DUMMYFUNCTION("""COMPUTED_VALUE"""),"")</f>
        <v/>
      </c>
      <c r="AC889" t="str">
        <f>IFERROR(__xludf.DUMMYFUNCTION("""COMPUTED_VALUE"""),"")</f>
        <v/>
      </c>
      <c r="AD889" t="str">
        <f>IFERROR(__xludf.DUMMYFUNCTION("""COMPUTED_VALUE"""),"")</f>
        <v/>
      </c>
      <c r="AE889" t="str">
        <f>IFERROR(__xludf.DUMMYFUNCTION("""COMPUTED_VALUE"""),"")</f>
        <v/>
      </c>
      <c r="AF889" t="str">
        <f>IFERROR(__xludf.DUMMYFUNCTION("""COMPUTED_VALUE"""),"")</f>
        <v/>
      </c>
      <c r="AG889" t="str">
        <f>IFERROR(__xludf.DUMMYFUNCTION("""COMPUTED_VALUE"""),"")</f>
        <v/>
      </c>
    </row>
    <row r="890">
      <c r="A890" t="str">
        <f>IFERROR(__xludf.DUMMYFUNCTION("""COMPUTED_VALUE"""),"")</f>
        <v/>
      </c>
      <c r="B890" t="str">
        <f>IFERROR(__xludf.DUMMYFUNCTION("""COMPUTED_VALUE"""),"")</f>
        <v/>
      </c>
      <c r="C890" t="str">
        <f>IFERROR(__xludf.DUMMYFUNCTION("""COMPUTED_VALUE"""),"")</f>
        <v/>
      </c>
      <c r="D890" t="str">
        <f>IFERROR(__xludf.DUMMYFUNCTION("""COMPUTED_VALUE"""),"")</f>
        <v/>
      </c>
      <c r="E890" t="str">
        <f>IFERROR(__xludf.DUMMYFUNCTION("""COMPUTED_VALUE"""),"")</f>
        <v/>
      </c>
      <c r="F890" t="str">
        <f>IFERROR(__xludf.DUMMYFUNCTION("""COMPUTED_VALUE"""),"")</f>
        <v/>
      </c>
      <c r="G890" t="str">
        <f>IFERROR(__xludf.DUMMYFUNCTION("""COMPUTED_VALUE"""),"")</f>
        <v/>
      </c>
      <c r="H890" t="str">
        <f>IFERROR(__xludf.DUMMYFUNCTION("""COMPUTED_VALUE"""),"")</f>
        <v/>
      </c>
      <c r="I890" t="str">
        <f>IFERROR(__xludf.DUMMYFUNCTION("""COMPUTED_VALUE"""),"")</f>
        <v/>
      </c>
      <c r="J890" t="str">
        <f>IFERROR(__xludf.DUMMYFUNCTION("""COMPUTED_VALUE"""),"")</f>
        <v/>
      </c>
      <c r="K890" t="str">
        <f>IFERROR(__xludf.DUMMYFUNCTION("""COMPUTED_VALUE"""),"")</f>
        <v/>
      </c>
      <c r="L890" s="61" t="str">
        <f>IFERROR(__xludf.DUMMYFUNCTION("""COMPUTED_VALUE"""),"")</f>
        <v/>
      </c>
      <c r="M890" s="61" t="str">
        <f>IFERROR(__xludf.DUMMYFUNCTION("""COMPUTED_VALUE"""),"")</f>
        <v/>
      </c>
      <c r="N890" t="str">
        <f>IFERROR(__xludf.DUMMYFUNCTION("""COMPUTED_VALUE"""),"")</f>
        <v/>
      </c>
      <c r="O890" t="str">
        <f>IFERROR(__xludf.DUMMYFUNCTION("""COMPUTED_VALUE"""),"")</f>
        <v/>
      </c>
      <c r="P890" t="str">
        <f>IFERROR(__xludf.DUMMYFUNCTION("""COMPUTED_VALUE"""),"")</f>
        <v/>
      </c>
      <c r="Q890" t="str">
        <f>IFERROR(__xludf.DUMMYFUNCTION("""COMPUTED_VALUE"""),"")</f>
        <v/>
      </c>
      <c r="R890" t="str">
        <f>IFERROR(__xludf.DUMMYFUNCTION("""COMPUTED_VALUE"""),"")</f>
        <v/>
      </c>
      <c r="S890" t="str">
        <f>IFERROR(__xludf.DUMMYFUNCTION("""COMPUTED_VALUE"""),"")</f>
        <v/>
      </c>
      <c r="T890" t="str">
        <f>IFERROR(__xludf.DUMMYFUNCTION("""COMPUTED_VALUE"""),"")</f>
        <v/>
      </c>
      <c r="U890" t="str">
        <f>IFERROR(__xludf.DUMMYFUNCTION("""COMPUTED_VALUE"""),"")</f>
        <v/>
      </c>
      <c r="V890" t="str">
        <f>IFERROR(__xludf.DUMMYFUNCTION("""COMPUTED_VALUE"""),"")</f>
        <v/>
      </c>
      <c r="W890" t="str">
        <f>IFERROR(__xludf.DUMMYFUNCTION("""COMPUTED_VALUE"""),"")</f>
        <v/>
      </c>
      <c r="X890" t="str">
        <f>IFERROR(__xludf.DUMMYFUNCTION("""COMPUTED_VALUE"""),"")</f>
        <v/>
      </c>
      <c r="Y890" t="str">
        <f>IFERROR(__xludf.DUMMYFUNCTION("""COMPUTED_VALUE"""),"")</f>
        <v/>
      </c>
      <c r="Z890" t="str">
        <f>IFERROR(__xludf.DUMMYFUNCTION("""COMPUTED_VALUE"""),"")</f>
        <v/>
      </c>
      <c r="AA890" t="str">
        <f>IFERROR(__xludf.DUMMYFUNCTION("""COMPUTED_VALUE"""),"")</f>
        <v/>
      </c>
      <c r="AB890" t="str">
        <f>IFERROR(__xludf.DUMMYFUNCTION("""COMPUTED_VALUE"""),"")</f>
        <v/>
      </c>
      <c r="AC890" t="str">
        <f>IFERROR(__xludf.DUMMYFUNCTION("""COMPUTED_VALUE"""),"")</f>
        <v/>
      </c>
      <c r="AD890" t="str">
        <f>IFERROR(__xludf.DUMMYFUNCTION("""COMPUTED_VALUE"""),"")</f>
        <v/>
      </c>
      <c r="AE890" t="str">
        <f>IFERROR(__xludf.DUMMYFUNCTION("""COMPUTED_VALUE"""),"")</f>
        <v/>
      </c>
      <c r="AF890" t="str">
        <f>IFERROR(__xludf.DUMMYFUNCTION("""COMPUTED_VALUE"""),"")</f>
        <v/>
      </c>
      <c r="AG890" t="str">
        <f>IFERROR(__xludf.DUMMYFUNCTION("""COMPUTED_VALUE"""),"")</f>
        <v/>
      </c>
    </row>
    <row r="891">
      <c r="A891" t="str">
        <f>IFERROR(__xludf.DUMMYFUNCTION("""COMPUTED_VALUE"""),"")</f>
        <v/>
      </c>
      <c r="B891" t="str">
        <f>IFERROR(__xludf.DUMMYFUNCTION("""COMPUTED_VALUE"""),"")</f>
        <v/>
      </c>
      <c r="C891" t="str">
        <f>IFERROR(__xludf.DUMMYFUNCTION("""COMPUTED_VALUE"""),"")</f>
        <v/>
      </c>
      <c r="D891" t="str">
        <f>IFERROR(__xludf.DUMMYFUNCTION("""COMPUTED_VALUE"""),"")</f>
        <v/>
      </c>
      <c r="E891" t="str">
        <f>IFERROR(__xludf.DUMMYFUNCTION("""COMPUTED_VALUE"""),"")</f>
        <v/>
      </c>
      <c r="F891" t="str">
        <f>IFERROR(__xludf.DUMMYFUNCTION("""COMPUTED_VALUE"""),"")</f>
        <v/>
      </c>
      <c r="G891" t="str">
        <f>IFERROR(__xludf.DUMMYFUNCTION("""COMPUTED_VALUE"""),"")</f>
        <v/>
      </c>
      <c r="H891" t="str">
        <f>IFERROR(__xludf.DUMMYFUNCTION("""COMPUTED_VALUE"""),"")</f>
        <v/>
      </c>
      <c r="I891" t="str">
        <f>IFERROR(__xludf.DUMMYFUNCTION("""COMPUTED_VALUE"""),"")</f>
        <v/>
      </c>
      <c r="J891" t="str">
        <f>IFERROR(__xludf.DUMMYFUNCTION("""COMPUTED_VALUE"""),"")</f>
        <v/>
      </c>
      <c r="K891" t="str">
        <f>IFERROR(__xludf.DUMMYFUNCTION("""COMPUTED_VALUE"""),"")</f>
        <v/>
      </c>
      <c r="L891" s="61" t="str">
        <f>IFERROR(__xludf.DUMMYFUNCTION("""COMPUTED_VALUE"""),"")</f>
        <v/>
      </c>
      <c r="M891" s="61" t="str">
        <f>IFERROR(__xludf.DUMMYFUNCTION("""COMPUTED_VALUE"""),"")</f>
        <v/>
      </c>
      <c r="N891" t="str">
        <f>IFERROR(__xludf.DUMMYFUNCTION("""COMPUTED_VALUE"""),"")</f>
        <v/>
      </c>
      <c r="O891" t="str">
        <f>IFERROR(__xludf.DUMMYFUNCTION("""COMPUTED_VALUE"""),"")</f>
        <v/>
      </c>
      <c r="P891" t="str">
        <f>IFERROR(__xludf.DUMMYFUNCTION("""COMPUTED_VALUE"""),"")</f>
        <v/>
      </c>
      <c r="Q891" t="str">
        <f>IFERROR(__xludf.DUMMYFUNCTION("""COMPUTED_VALUE"""),"")</f>
        <v/>
      </c>
      <c r="R891" t="str">
        <f>IFERROR(__xludf.DUMMYFUNCTION("""COMPUTED_VALUE"""),"")</f>
        <v/>
      </c>
      <c r="S891" t="str">
        <f>IFERROR(__xludf.DUMMYFUNCTION("""COMPUTED_VALUE"""),"")</f>
        <v/>
      </c>
      <c r="T891" t="str">
        <f>IFERROR(__xludf.DUMMYFUNCTION("""COMPUTED_VALUE"""),"")</f>
        <v/>
      </c>
      <c r="U891" t="str">
        <f>IFERROR(__xludf.DUMMYFUNCTION("""COMPUTED_VALUE"""),"")</f>
        <v/>
      </c>
      <c r="V891" t="str">
        <f>IFERROR(__xludf.DUMMYFUNCTION("""COMPUTED_VALUE"""),"")</f>
        <v/>
      </c>
      <c r="W891" t="str">
        <f>IFERROR(__xludf.DUMMYFUNCTION("""COMPUTED_VALUE"""),"")</f>
        <v/>
      </c>
      <c r="X891" t="str">
        <f>IFERROR(__xludf.DUMMYFUNCTION("""COMPUTED_VALUE"""),"")</f>
        <v/>
      </c>
      <c r="Y891" t="str">
        <f>IFERROR(__xludf.DUMMYFUNCTION("""COMPUTED_VALUE"""),"")</f>
        <v/>
      </c>
      <c r="Z891" t="str">
        <f>IFERROR(__xludf.DUMMYFUNCTION("""COMPUTED_VALUE"""),"")</f>
        <v/>
      </c>
      <c r="AA891" t="str">
        <f>IFERROR(__xludf.DUMMYFUNCTION("""COMPUTED_VALUE"""),"")</f>
        <v/>
      </c>
      <c r="AB891" t="str">
        <f>IFERROR(__xludf.DUMMYFUNCTION("""COMPUTED_VALUE"""),"")</f>
        <v/>
      </c>
      <c r="AC891" t="str">
        <f>IFERROR(__xludf.DUMMYFUNCTION("""COMPUTED_VALUE"""),"")</f>
        <v/>
      </c>
      <c r="AD891" t="str">
        <f>IFERROR(__xludf.DUMMYFUNCTION("""COMPUTED_VALUE"""),"")</f>
        <v/>
      </c>
      <c r="AE891" t="str">
        <f>IFERROR(__xludf.DUMMYFUNCTION("""COMPUTED_VALUE"""),"")</f>
        <v/>
      </c>
      <c r="AF891" t="str">
        <f>IFERROR(__xludf.DUMMYFUNCTION("""COMPUTED_VALUE"""),"")</f>
        <v/>
      </c>
      <c r="AG891" t="str">
        <f>IFERROR(__xludf.DUMMYFUNCTION("""COMPUTED_VALUE"""),"")</f>
        <v/>
      </c>
    </row>
    <row r="892">
      <c r="A892" t="str">
        <f>IFERROR(__xludf.DUMMYFUNCTION("""COMPUTED_VALUE"""),"")</f>
        <v/>
      </c>
      <c r="B892" t="str">
        <f>IFERROR(__xludf.DUMMYFUNCTION("""COMPUTED_VALUE"""),"")</f>
        <v/>
      </c>
      <c r="C892" t="str">
        <f>IFERROR(__xludf.DUMMYFUNCTION("""COMPUTED_VALUE"""),"")</f>
        <v/>
      </c>
      <c r="D892" t="str">
        <f>IFERROR(__xludf.DUMMYFUNCTION("""COMPUTED_VALUE"""),"")</f>
        <v/>
      </c>
      <c r="E892" t="str">
        <f>IFERROR(__xludf.DUMMYFUNCTION("""COMPUTED_VALUE"""),"")</f>
        <v/>
      </c>
      <c r="F892" t="str">
        <f>IFERROR(__xludf.DUMMYFUNCTION("""COMPUTED_VALUE"""),"")</f>
        <v/>
      </c>
      <c r="G892" t="str">
        <f>IFERROR(__xludf.DUMMYFUNCTION("""COMPUTED_VALUE"""),"")</f>
        <v/>
      </c>
      <c r="H892" t="str">
        <f>IFERROR(__xludf.DUMMYFUNCTION("""COMPUTED_VALUE"""),"")</f>
        <v/>
      </c>
      <c r="I892" t="str">
        <f>IFERROR(__xludf.DUMMYFUNCTION("""COMPUTED_VALUE"""),"")</f>
        <v/>
      </c>
      <c r="J892" t="str">
        <f>IFERROR(__xludf.DUMMYFUNCTION("""COMPUTED_VALUE"""),"")</f>
        <v/>
      </c>
      <c r="K892" t="str">
        <f>IFERROR(__xludf.DUMMYFUNCTION("""COMPUTED_VALUE"""),"")</f>
        <v/>
      </c>
      <c r="L892" s="61" t="str">
        <f>IFERROR(__xludf.DUMMYFUNCTION("""COMPUTED_VALUE"""),"")</f>
        <v/>
      </c>
      <c r="M892" s="61" t="str">
        <f>IFERROR(__xludf.DUMMYFUNCTION("""COMPUTED_VALUE"""),"")</f>
        <v/>
      </c>
      <c r="N892" t="str">
        <f>IFERROR(__xludf.DUMMYFUNCTION("""COMPUTED_VALUE"""),"")</f>
        <v/>
      </c>
      <c r="O892" t="str">
        <f>IFERROR(__xludf.DUMMYFUNCTION("""COMPUTED_VALUE"""),"")</f>
        <v/>
      </c>
      <c r="P892" t="str">
        <f>IFERROR(__xludf.DUMMYFUNCTION("""COMPUTED_VALUE"""),"")</f>
        <v/>
      </c>
      <c r="Q892" t="str">
        <f>IFERROR(__xludf.DUMMYFUNCTION("""COMPUTED_VALUE"""),"")</f>
        <v/>
      </c>
      <c r="R892" t="str">
        <f>IFERROR(__xludf.DUMMYFUNCTION("""COMPUTED_VALUE"""),"")</f>
        <v/>
      </c>
      <c r="S892" t="str">
        <f>IFERROR(__xludf.DUMMYFUNCTION("""COMPUTED_VALUE"""),"")</f>
        <v/>
      </c>
      <c r="T892" t="str">
        <f>IFERROR(__xludf.DUMMYFUNCTION("""COMPUTED_VALUE"""),"")</f>
        <v/>
      </c>
      <c r="U892" t="str">
        <f>IFERROR(__xludf.DUMMYFUNCTION("""COMPUTED_VALUE"""),"")</f>
        <v/>
      </c>
      <c r="V892" t="str">
        <f>IFERROR(__xludf.DUMMYFUNCTION("""COMPUTED_VALUE"""),"")</f>
        <v/>
      </c>
      <c r="W892" t="str">
        <f>IFERROR(__xludf.DUMMYFUNCTION("""COMPUTED_VALUE"""),"")</f>
        <v/>
      </c>
      <c r="X892" t="str">
        <f>IFERROR(__xludf.DUMMYFUNCTION("""COMPUTED_VALUE"""),"")</f>
        <v/>
      </c>
      <c r="Y892" t="str">
        <f>IFERROR(__xludf.DUMMYFUNCTION("""COMPUTED_VALUE"""),"")</f>
        <v/>
      </c>
      <c r="Z892" t="str">
        <f>IFERROR(__xludf.DUMMYFUNCTION("""COMPUTED_VALUE"""),"")</f>
        <v/>
      </c>
      <c r="AA892" t="str">
        <f>IFERROR(__xludf.DUMMYFUNCTION("""COMPUTED_VALUE"""),"")</f>
        <v/>
      </c>
      <c r="AB892" t="str">
        <f>IFERROR(__xludf.DUMMYFUNCTION("""COMPUTED_VALUE"""),"")</f>
        <v/>
      </c>
      <c r="AC892" t="str">
        <f>IFERROR(__xludf.DUMMYFUNCTION("""COMPUTED_VALUE"""),"")</f>
        <v/>
      </c>
      <c r="AD892" t="str">
        <f>IFERROR(__xludf.DUMMYFUNCTION("""COMPUTED_VALUE"""),"")</f>
        <v/>
      </c>
      <c r="AE892" t="str">
        <f>IFERROR(__xludf.DUMMYFUNCTION("""COMPUTED_VALUE"""),"")</f>
        <v/>
      </c>
      <c r="AF892" t="str">
        <f>IFERROR(__xludf.DUMMYFUNCTION("""COMPUTED_VALUE"""),"")</f>
        <v/>
      </c>
      <c r="AG892" t="str">
        <f>IFERROR(__xludf.DUMMYFUNCTION("""COMPUTED_VALUE"""),"")</f>
        <v/>
      </c>
    </row>
    <row r="893">
      <c r="A893" t="str">
        <f>IFERROR(__xludf.DUMMYFUNCTION("""COMPUTED_VALUE"""),"")</f>
        <v/>
      </c>
      <c r="B893" t="str">
        <f>IFERROR(__xludf.DUMMYFUNCTION("""COMPUTED_VALUE"""),"")</f>
        <v/>
      </c>
      <c r="C893" t="str">
        <f>IFERROR(__xludf.DUMMYFUNCTION("""COMPUTED_VALUE"""),"")</f>
        <v/>
      </c>
      <c r="D893" t="str">
        <f>IFERROR(__xludf.DUMMYFUNCTION("""COMPUTED_VALUE"""),"")</f>
        <v/>
      </c>
      <c r="E893" t="str">
        <f>IFERROR(__xludf.DUMMYFUNCTION("""COMPUTED_VALUE"""),"")</f>
        <v/>
      </c>
      <c r="F893" t="str">
        <f>IFERROR(__xludf.DUMMYFUNCTION("""COMPUTED_VALUE"""),"")</f>
        <v/>
      </c>
      <c r="G893" t="str">
        <f>IFERROR(__xludf.DUMMYFUNCTION("""COMPUTED_VALUE"""),"")</f>
        <v/>
      </c>
      <c r="H893" t="str">
        <f>IFERROR(__xludf.DUMMYFUNCTION("""COMPUTED_VALUE"""),"")</f>
        <v/>
      </c>
      <c r="I893" t="str">
        <f>IFERROR(__xludf.DUMMYFUNCTION("""COMPUTED_VALUE"""),"")</f>
        <v/>
      </c>
      <c r="J893" t="str">
        <f>IFERROR(__xludf.DUMMYFUNCTION("""COMPUTED_VALUE"""),"")</f>
        <v/>
      </c>
      <c r="K893" t="str">
        <f>IFERROR(__xludf.DUMMYFUNCTION("""COMPUTED_VALUE"""),"")</f>
        <v/>
      </c>
      <c r="L893" s="61" t="str">
        <f>IFERROR(__xludf.DUMMYFUNCTION("""COMPUTED_VALUE"""),"")</f>
        <v/>
      </c>
      <c r="M893" s="61" t="str">
        <f>IFERROR(__xludf.DUMMYFUNCTION("""COMPUTED_VALUE"""),"")</f>
        <v/>
      </c>
      <c r="N893" t="str">
        <f>IFERROR(__xludf.DUMMYFUNCTION("""COMPUTED_VALUE"""),"")</f>
        <v/>
      </c>
      <c r="O893" t="str">
        <f>IFERROR(__xludf.DUMMYFUNCTION("""COMPUTED_VALUE"""),"")</f>
        <v/>
      </c>
      <c r="P893" t="str">
        <f>IFERROR(__xludf.DUMMYFUNCTION("""COMPUTED_VALUE"""),"")</f>
        <v/>
      </c>
      <c r="Q893" t="str">
        <f>IFERROR(__xludf.DUMMYFUNCTION("""COMPUTED_VALUE"""),"")</f>
        <v/>
      </c>
      <c r="R893" t="str">
        <f>IFERROR(__xludf.DUMMYFUNCTION("""COMPUTED_VALUE"""),"")</f>
        <v/>
      </c>
      <c r="S893" t="str">
        <f>IFERROR(__xludf.DUMMYFUNCTION("""COMPUTED_VALUE"""),"")</f>
        <v/>
      </c>
      <c r="T893" t="str">
        <f>IFERROR(__xludf.DUMMYFUNCTION("""COMPUTED_VALUE"""),"")</f>
        <v/>
      </c>
      <c r="U893" t="str">
        <f>IFERROR(__xludf.DUMMYFUNCTION("""COMPUTED_VALUE"""),"")</f>
        <v/>
      </c>
      <c r="V893" t="str">
        <f>IFERROR(__xludf.DUMMYFUNCTION("""COMPUTED_VALUE"""),"")</f>
        <v/>
      </c>
      <c r="W893" t="str">
        <f>IFERROR(__xludf.DUMMYFUNCTION("""COMPUTED_VALUE"""),"")</f>
        <v/>
      </c>
      <c r="X893" t="str">
        <f>IFERROR(__xludf.DUMMYFUNCTION("""COMPUTED_VALUE"""),"")</f>
        <v/>
      </c>
      <c r="Y893" t="str">
        <f>IFERROR(__xludf.DUMMYFUNCTION("""COMPUTED_VALUE"""),"")</f>
        <v/>
      </c>
      <c r="Z893" t="str">
        <f>IFERROR(__xludf.DUMMYFUNCTION("""COMPUTED_VALUE"""),"")</f>
        <v/>
      </c>
      <c r="AA893" t="str">
        <f>IFERROR(__xludf.DUMMYFUNCTION("""COMPUTED_VALUE"""),"")</f>
        <v/>
      </c>
      <c r="AB893" t="str">
        <f>IFERROR(__xludf.DUMMYFUNCTION("""COMPUTED_VALUE"""),"")</f>
        <v/>
      </c>
      <c r="AC893" t="str">
        <f>IFERROR(__xludf.DUMMYFUNCTION("""COMPUTED_VALUE"""),"")</f>
        <v/>
      </c>
      <c r="AD893" t="str">
        <f>IFERROR(__xludf.DUMMYFUNCTION("""COMPUTED_VALUE"""),"")</f>
        <v/>
      </c>
      <c r="AE893" t="str">
        <f>IFERROR(__xludf.DUMMYFUNCTION("""COMPUTED_VALUE"""),"")</f>
        <v/>
      </c>
      <c r="AF893" t="str">
        <f>IFERROR(__xludf.DUMMYFUNCTION("""COMPUTED_VALUE"""),"")</f>
        <v/>
      </c>
      <c r="AG893" t="str">
        <f>IFERROR(__xludf.DUMMYFUNCTION("""COMPUTED_VALUE"""),"")</f>
        <v/>
      </c>
    </row>
    <row r="894">
      <c r="A894" t="str">
        <f>IFERROR(__xludf.DUMMYFUNCTION("""COMPUTED_VALUE"""),"")</f>
        <v/>
      </c>
      <c r="B894" t="str">
        <f>IFERROR(__xludf.DUMMYFUNCTION("""COMPUTED_VALUE"""),"")</f>
        <v/>
      </c>
      <c r="C894" t="str">
        <f>IFERROR(__xludf.DUMMYFUNCTION("""COMPUTED_VALUE"""),"")</f>
        <v/>
      </c>
      <c r="D894" t="str">
        <f>IFERROR(__xludf.DUMMYFUNCTION("""COMPUTED_VALUE"""),"")</f>
        <v/>
      </c>
      <c r="E894" t="str">
        <f>IFERROR(__xludf.DUMMYFUNCTION("""COMPUTED_VALUE"""),"")</f>
        <v/>
      </c>
      <c r="F894" t="str">
        <f>IFERROR(__xludf.DUMMYFUNCTION("""COMPUTED_VALUE"""),"")</f>
        <v/>
      </c>
      <c r="G894" t="str">
        <f>IFERROR(__xludf.DUMMYFUNCTION("""COMPUTED_VALUE"""),"")</f>
        <v/>
      </c>
      <c r="H894" t="str">
        <f>IFERROR(__xludf.DUMMYFUNCTION("""COMPUTED_VALUE"""),"")</f>
        <v/>
      </c>
      <c r="I894" t="str">
        <f>IFERROR(__xludf.DUMMYFUNCTION("""COMPUTED_VALUE"""),"")</f>
        <v/>
      </c>
      <c r="J894" t="str">
        <f>IFERROR(__xludf.DUMMYFUNCTION("""COMPUTED_VALUE"""),"")</f>
        <v/>
      </c>
      <c r="K894" t="str">
        <f>IFERROR(__xludf.DUMMYFUNCTION("""COMPUTED_VALUE"""),"")</f>
        <v/>
      </c>
      <c r="L894" s="61" t="str">
        <f>IFERROR(__xludf.DUMMYFUNCTION("""COMPUTED_VALUE"""),"")</f>
        <v/>
      </c>
      <c r="M894" s="61" t="str">
        <f>IFERROR(__xludf.DUMMYFUNCTION("""COMPUTED_VALUE"""),"")</f>
        <v/>
      </c>
      <c r="N894" t="str">
        <f>IFERROR(__xludf.DUMMYFUNCTION("""COMPUTED_VALUE"""),"")</f>
        <v/>
      </c>
      <c r="O894" t="str">
        <f>IFERROR(__xludf.DUMMYFUNCTION("""COMPUTED_VALUE"""),"")</f>
        <v/>
      </c>
      <c r="P894" t="str">
        <f>IFERROR(__xludf.DUMMYFUNCTION("""COMPUTED_VALUE"""),"")</f>
        <v/>
      </c>
      <c r="Q894" t="str">
        <f>IFERROR(__xludf.DUMMYFUNCTION("""COMPUTED_VALUE"""),"")</f>
        <v/>
      </c>
      <c r="R894" t="str">
        <f>IFERROR(__xludf.DUMMYFUNCTION("""COMPUTED_VALUE"""),"")</f>
        <v/>
      </c>
      <c r="S894" t="str">
        <f>IFERROR(__xludf.DUMMYFUNCTION("""COMPUTED_VALUE"""),"")</f>
        <v/>
      </c>
      <c r="T894" t="str">
        <f>IFERROR(__xludf.DUMMYFUNCTION("""COMPUTED_VALUE"""),"")</f>
        <v/>
      </c>
      <c r="U894" t="str">
        <f>IFERROR(__xludf.DUMMYFUNCTION("""COMPUTED_VALUE"""),"")</f>
        <v/>
      </c>
      <c r="V894" t="str">
        <f>IFERROR(__xludf.DUMMYFUNCTION("""COMPUTED_VALUE"""),"")</f>
        <v/>
      </c>
      <c r="W894" t="str">
        <f>IFERROR(__xludf.DUMMYFUNCTION("""COMPUTED_VALUE"""),"")</f>
        <v/>
      </c>
      <c r="X894" t="str">
        <f>IFERROR(__xludf.DUMMYFUNCTION("""COMPUTED_VALUE"""),"")</f>
        <v/>
      </c>
      <c r="Y894" t="str">
        <f>IFERROR(__xludf.DUMMYFUNCTION("""COMPUTED_VALUE"""),"")</f>
        <v/>
      </c>
      <c r="Z894" t="str">
        <f>IFERROR(__xludf.DUMMYFUNCTION("""COMPUTED_VALUE"""),"")</f>
        <v/>
      </c>
      <c r="AA894" t="str">
        <f>IFERROR(__xludf.DUMMYFUNCTION("""COMPUTED_VALUE"""),"")</f>
        <v/>
      </c>
      <c r="AB894" t="str">
        <f>IFERROR(__xludf.DUMMYFUNCTION("""COMPUTED_VALUE"""),"")</f>
        <v/>
      </c>
      <c r="AC894" t="str">
        <f>IFERROR(__xludf.DUMMYFUNCTION("""COMPUTED_VALUE"""),"")</f>
        <v/>
      </c>
      <c r="AD894" t="str">
        <f>IFERROR(__xludf.DUMMYFUNCTION("""COMPUTED_VALUE"""),"")</f>
        <v/>
      </c>
      <c r="AE894" t="str">
        <f>IFERROR(__xludf.DUMMYFUNCTION("""COMPUTED_VALUE"""),"")</f>
        <v/>
      </c>
      <c r="AF894" t="str">
        <f>IFERROR(__xludf.DUMMYFUNCTION("""COMPUTED_VALUE"""),"")</f>
        <v/>
      </c>
      <c r="AG894" t="str">
        <f>IFERROR(__xludf.DUMMYFUNCTION("""COMPUTED_VALUE"""),"")</f>
        <v/>
      </c>
    </row>
    <row r="895">
      <c r="A895" t="str">
        <f>IFERROR(__xludf.DUMMYFUNCTION("""COMPUTED_VALUE"""),"")</f>
        <v/>
      </c>
      <c r="B895" t="str">
        <f>IFERROR(__xludf.DUMMYFUNCTION("""COMPUTED_VALUE"""),"")</f>
        <v/>
      </c>
      <c r="C895" t="str">
        <f>IFERROR(__xludf.DUMMYFUNCTION("""COMPUTED_VALUE"""),"")</f>
        <v/>
      </c>
      <c r="D895" t="str">
        <f>IFERROR(__xludf.DUMMYFUNCTION("""COMPUTED_VALUE"""),"")</f>
        <v/>
      </c>
      <c r="E895" t="str">
        <f>IFERROR(__xludf.DUMMYFUNCTION("""COMPUTED_VALUE"""),"")</f>
        <v/>
      </c>
      <c r="F895" t="str">
        <f>IFERROR(__xludf.DUMMYFUNCTION("""COMPUTED_VALUE"""),"")</f>
        <v/>
      </c>
      <c r="G895" t="str">
        <f>IFERROR(__xludf.DUMMYFUNCTION("""COMPUTED_VALUE"""),"")</f>
        <v/>
      </c>
      <c r="H895" t="str">
        <f>IFERROR(__xludf.DUMMYFUNCTION("""COMPUTED_VALUE"""),"")</f>
        <v/>
      </c>
      <c r="I895" t="str">
        <f>IFERROR(__xludf.DUMMYFUNCTION("""COMPUTED_VALUE"""),"")</f>
        <v/>
      </c>
      <c r="J895" t="str">
        <f>IFERROR(__xludf.DUMMYFUNCTION("""COMPUTED_VALUE"""),"")</f>
        <v/>
      </c>
      <c r="K895" t="str">
        <f>IFERROR(__xludf.DUMMYFUNCTION("""COMPUTED_VALUE"""),"")</f>
        <v/>
      </c>
      <c r="L895" s="61" t="str">
        <f>IFERROR(__xludf.DUMMYFUNCTION("""COMPUTED_VALUE"""),"")</f>
        <v/>
      </c>
      <c r="M895" s="61" t="str">
        <f>IFERROR(__xludf.DUMMYFUNCTION("""COMPUTED_VALUE"""),"")</f>
        <v/>
      </c>
      <c r="N895" t="str">
        <f>IFERROR(__xludf.DUMMYFUNCTION("""COMPUTED_VALUE"""),"")</f>
        <v/>
      </c>
      <c r="O895" t="str">
        <f>IFERROR(__xludf.DUMMYFUNCTION("""COMPUTED_VALUE"""),"")</f>
        <v/>
      </c>
      <c r="P895" t="str">
        <f>IFERROR(__xludf.DUMMYFUNCTION("""COMPUTED_VALUE"""),"")</f>
        <v/>
      </c>
      <c r="Q895" t="str">
        <f>IFERROR(__xludf.DUMMYFUNCTION("""COMPUTED_VALUE"""),"")</f>
        <v/>
      </c>
      <c r="R895" t="str">
        <f>IFERROR(__xludf.DUMMYFUNCTION("""COMPUTED_VALUE"""),"")</f>
        <v/>
      </c>
      <c r="S895" t="str">
        <f>IFERROR(__xludf.DUMMYFUNCTION("""COMPUTED_VALUE"""),"")</f>
        <v/>
      </c>
      <c r="T895" t="str">
        <f>IFERROR(__xludf.DUMMYFUNCTION("""COMPUTED_VALUE"""),"")</f>
        <v/>
      </c>
      <c r="U895" t="str">
        <f>IFERROR(__xludf.DUMMYFUNCTION("""COMPUTED_VALUE"""),"")</f>
        <v/>
      </c>
      <c r="V895" t="str">
        <f>IFERROR(__xludf.DUMMYFUNCTION("""COMPUTED_VALUE"""),"")</f>
        <v/>
      </c>
      <c r="W895" t="str">
        <f>IFERROR(__xludf.DUMMYFUNCTION("""COMPUTED_VALUE"""),"")</f>
        <v/>
      </c>
      <c r="X895" t="str">
        <f>IFERROR(__xludf.DUMMYFUNCTION("""COMPUTED_VALUE"""),"")</f>
        <v/>
      </c>
      <c r="Y895" t="str">
        <f>IFERROR(__xludf.DUMMYFUNCTION("""COMPUTED_VALUE"""),"")</f>
        <v/>
      </c>
      <c r="Z895" t="str">
        <f>IFERROR(__xludf.DUMMYFUNCTION("""COMPUTED_VALUE"""),"")</f>
        <v/>
      </c>
      <c r="AA895" t="str">
        <f>IFERROR(__xludf.DUMMYFUNCTION("""COMPUTED_VALUE"""),"")</f>
        <v/>
      </c>
      <c r="AB895" t="str">
        <f>IFERROR(__xludf.DUMMYFUNCTION("""COMPUTED_VALUE"""),"")</f>
        <v/>
      </c>
      <c r="AC895" t="str">
        <f>IFERROR(__xludf.DUMMYFUNCTION("""COMPUTED_VALUE"""),"")</f>
        <v/>
      </c>
      <c r="AD895" t="str">
        <f>IFERROR(__xludf.DUMMYFUNCTION("""COMPUTED_VALUE"""),"")</f>
        <v/>
      </c>
      <c r="AE895" t="str">
        <f>IFERROR(__xludf.DUMMYFUNCTION("""COMPUTED_VALUE"""),"")</f>
        <v/>
      </c>
      <c r="AF895" t="str">
        <f>IFERROR(__xludf.DUMMYFUNCTION("""COMPUTED_VALUE"""),"")</f>
        <v/>
      </c>
      <c r="AG895" t="str">
        <f>IFERROR(__xludf.DUMMYFUNCTION("""COMPUTED_VALUE"""),"")</f>
        <v/>
      </c>
    </row>
    <row r="896">
      <c r="A896" t="str">
        <f>IFERROR(__xludf.DUMMYFUNCTION("""COMPUTED_VALUE"""),"")</f>
        <v/>
      </c>
      <c r="B896" t="str">
        <f>IFERROR(__xludf.DUMMYFUNCTION("""COMPUTED_VALUE"""),"")</f>
        <v/>
      </c>
      <c r="C896" t="str">
        <f>IFERROR(__xludf.DUMMYFUNCTION("""COMPUTED_VALUE"""),"")</f>
        <v/>
      </c>
      <c r="D896" t="str">
        <f>IFERROR(__xludf.DUMMYFUNCTION("""COMPUTED_VALUE"""),"")</f>
        <v/>
      </c>
      <c r="E896" t="str">
        <f>IFERROR(__xludf.DUMMYFUNCTION("""COMPUTED_VALUE"""),"")</f>
        <v/>
      </c>
      <c r="F896" t="str">
        <f>IFERROR(__xludf.DUMMYFUNCTION("""COMPUTED_VALUE"""),"")</f>
        <v/>
      </c>
      <c r="G896" t="str">
        <f>IFERROR(__xludf.DUMMYFUNCTION("""COMPUTED_VALUE"""),"")</f>
        <v/>
      </c>
      <c r="H896" t="str">
        <f>IFERROR(__xludf.DUMMYFUNCTION("""COMPUTED_VALUE"""),"")</f>
        <v/>
      </c>
      <c r="I896" t="str">
        <f>IFERROR(__xludf.DUMMYFUNCTION("""COMPUTED_VALUE"""),"")</f>
        <v/>
      </c>
      <c r="J896" t="str">
        <f>IFERROR(__xludf.DUMMYFUNCTION("""COMPUTED_VALUE"""),"")</f>
        <v/>
      </c>
      <c r="K896" t="str">
        <f>IFERROR(__xludf.DUMMYFUNCTION("""COMPUTED_VALUE"""),"")</f>
        <v/>
      </c>
      <c r="L896" s="61" t="str">
        <f>IFERROR(__xludf.DUMMYFUNCTION("""COMPUTED_VALUE"""),"")</f>
        <v/>
      </c>
      <c r="M896" s="61" t="str">
        <f>IFERROR(__xludf.DUMMYFUNCTION("""COMPUTED_VALUE"""),"")</f>
        <v/>
      </c>
      <c r="N896" t="str">
        <f>IFERROR(__xludf.DUMMYFUNCTION("""COMPUTED_VALUE"""),"")</f>
        <v/>
      </c>
      <c r="O896" t="str">
        <f>IFERROR(__xludf.DUMMYFUNCTION("""COMPUTED_VALUE"""),"")</f>
        <v/>
      </c>
      <c r="P896" t="str">
        <f>IFERROR(__xludf.DUMMYFUNCTION("""COMPUTED_VALUE"""),"")</f>
        <v/>
      </c>
      <c r="Q896" t="str">
        <f>IFERROR(__xludf.DUMMYFUNCTION("""COMPUTED_VALUE"""),"")</f>
        <v/>
      </c>
      <c r="R896" t="str">
        <f>IFERROR(__xludf.DUMMYFUNCTION("""COMPUTED_VALUE"""),"")</f>
        <v/>
      </c>
      <c r="S896" t="str">
        <f>IFERROR(__xludf.DUMMYFUNCTION("""COMPUTED_VALUE"""),"")</f>
        <v/>
      </c>
      <c r="T896" t="str">
        <f>IFERROR(__xludf.DUMMYFUNCTION("""COMPUTED_VALUE"""),"")</f>
        <v/>
      </c>
      <c r="U896" t="str">
        <f>IFERROR(__xludf.DUMMYFUNCTION("""COMPUTED_VALUE"""),"")</f>
        <v/>
      </c>
      <c r="V896" t="str">
        <f>IFERROR(__xludf.DUMMYFUNCTION("""COMPUTED_VALUE"""),"")</f>
        <v/>
      </c>
      <c r="W896" t="str">
        <f>IFERROR(__xludf.DUMMYFUNCTION("""COMPUTED_VALUE"""),"")</f>
        <v/>
      </c>
      <c r="X896" t="str">
        <f>IFERROR(__xludf.DUMMYFUNCTION("""COMPUTED_VALUE"""),"")</f>
        <v/>
      </c>
      <c r="Y896" t="str">
        <f>IFERROR(__xludf.DUMMYFUNCTION("""COMPUTED_VALUE"""),"")</f>
        <v/>
      </c>
      <c r="Z896" t="str">
        <f>IFERROR(__xludf.DUMMYFUNCTION("""COMPUTED_VALUE"""),"")</f>
        <v/>
      </c>
      <c r="AA896" t="str">
        <f>IFERROR(__xludf.DUMMYFUNCTION("""COMPUTED_VALUE"""),"")</f>
        <v/>
      </c>
      <c r="AB896" t="str">
        <f>IFERROR(__xludf.DUMMYFUNCTION("""COMPUTED_VALUE"""),"")</f>
        <v/>
      </c>
      <c r="AC896" t="str">
        <f>IFERROR(__xludf.DUMMYFUNCTION("""COMPUTED_VALUE"""),"")</f>
        <v/>
      </c>
      <c r="AD896" t="str">
        <f>IFERROR(__xludf.DUMMYFUNCTION("""COMPUTED_VALUE"""),"")</f>
        <v/>
      </c>
      <c r="AE896" t="str">
        <f>IFERROR(__xludf.DUMMYFUNCTION("""COMPUTED_VALUE"""),"")</f>
        <v/>
      </c>
      <c r="AF896" t="str">
        <f>IFERROR(__xludf.DUMMYFUNCTION("""COMPUTED_VALUE"""),"")</f>
        <v/>
      </c>
      <c r="AG896" t="str">
        <f>IFERROR(__xludf.DUMMYFUNCTION("""COMPUTED_VALUE"""),"")</f>
        <v/>
      </c>
    </row>
    <row r="897">
      <c r="A897" t="str">
        <f>IFERROR(__xludf.DUMMYFUNCTION("""COMPUTED_VALUE"""),"")</f>
        <v/>
      </c>
      <c r="B897" t="str">
        <f>IFERROR(__xludf.DUMMYFUNCTION("""COMPUTED_VALUE"""),"")</f>
        <v/>
      </c>
      <c r="C897" t="str">
        <f>IFERROR(__xludf.DUMMYFUNCTION("""COMPUTED_VALUE"""),"")</f>
        <v/>
      </c>
      <c r="D897" t="str">
        <f>IFERROR(__xludf.DUMMYFUNCTION("""COMPUTED_VALUE"""),"")</f>
        <v/>
      </c>
      <c r="E897" t="str">
        <f>IFERROR(__xludf.DUMMYFUNCTION("""COMPUTED_VALUE"""),"")</f>
        <v/>
      </c>
      <c r="F897" t="str">
        <f>IFERROR(__xludf.DUMMYFUNCTION("""COMPUTED_VALUE"""),"")</f>
        <v/>
      </c>
      <c r="G897" t="str">
        <f>IFERROR(__xludf.DUMMYFUNCTION("""COMPUTED_VALUE"""),"")</f>
        <v/>
      </c>
      <c r="H897" t="str">
        <f>IFERROR(__xludf.DUMMYFUNCTION("""COMPUTED_VALUE"""),"")</f>
        <v/>
      </c>
      <c r="I897" t="str">
        <f>IFERROR(__xludf.DUMMYFUNCTION("""COMPUTED_VALUE"""),"")</f>
        <v/>
      </c>
      <c r="J897" t="str">
        <f>IFERROR(__xludf.DUMMYFUNCTION("""COMPUTED_VALUE"""),"")</f>
        <v/>
      </c>
      <c r="K897" t="str">
        <f>IFERROR(__xludf.DUMMYFUNCTION("""COMPUTED_VALUE"""),"")</f>
        <v/>
      </c>
      <c r="L897" s="61" t="str">
        <f>IFERROR(__xludf.DUMMYFUNCTION("""COMPUTED_VALUE"""),"")</f>
        <v/>
      </c>
      <c r="M897" s="61" t="str">
        <f>IFERROR(__xludf.DUMMYFUNCTION("""COMPUTED_VALUE"""),"")</f>
        <v/>
      </c>
      <c r="N897" t="str">
        <f>IFERROR(__xludf.DUMMYFUNCTION("""COMPUTED_VALUE"""),"")</f>
        <v/>
      </c>
      <c r="O897" t="str">
        <f>IFERROR(__xludf.DUMMYFUNCTION("""COMPUTED_VALUE"""),"")</f>
        <v/>
      </c>
      <c r="P897" t="str">
        <f>IFERROR(__xludf.DUMMYFUNCTION("""COMPUTED_VALUE"""),"")</f>
        <v/>
      </c>
      <c r="Q897" t="str">
        <f>IFERROR(__xludf.DUMMYFUNCTION("""COMPUTED_VALUE"""),"")</f>
        <v/>
      </c>
      <c r="R897" t="str">
        <f>IFERROR(__xludf.DUMMYFUNCTION("""COMPUTED_VALUE"""),"")</f>
        <v/>
      </c>
      <c r="S897" t="str">
        <f>IFERROR(__xludf.DUMMYFUNCTION("""COMPUTED_VALUE"""),"")</f>
        <v/>
      </c>
      <c r="T897" t="str">
        <f>IFERROR(__xludf.DUMMYFUNCTION("""COMPUTED_VALUE"""),"")</f>
        <v/>
      </c>
      <c r="U897" t="str">
        <f>IFERROR(__xludf.DUMMYFUNCTION("""COMPUTED_VALUE"""),"")</f>
        <v/>
      </c>
      <c r="V897" t="str">
        <f>IFERROR(__xludf.DUMMYFUNCTION("""COMPUTED_VALUE"""),"")</f>
        <v/>
      </c>
      <c r="W897" t="str">
        <f>IFERROR(__xludf.DUMMYFUNCTION("""COMPUTED_VALUE"""),"")</f>
        <v/>
      </c>
      <c r="X897" t="str">
        <f>IFERROR(__xludf.DUMMYFUNCTION("""COMPUTED_VALUE"""),"")</f>
        <v/>
      </c>
      <c r="Y897" t="str">
        <f>IFERROR(__xludf.DUMMYFUNCTION("""COMPUTED_VALUE"""),"")</f>
        <v/>
      </c>
      <c r="Z897" t="str">
        <f>IFERROR(__xludf.DUMMYFUNCTION("""COMPUTED_VALUE"""),"")</f>
        <v/>
      </c>
      <c r="AA897" t="str">
        <f>IFERROR(__xludf.DUMMYFUNCTION("""COMPUTED_VALUE"""),"")</f>
        <v/>
      </c>
      <c r="AB897" t="str">
        <f>IFERROR(__xludf.DUMMYFUNCTION("""COMPUTED_VALUE"""),"")</f>
        <v/>
      </c>
      <c r="AC897" t="str">
        <f>IFERROR(__xludf.DUMMYFUNCTION("""COMPUTED_VALUE"""),"")</f>
        <v/>
      </c>
      <c r="AD897" t="str">
        <f>IFERROR(__xludf.DUMMYFUNCTION("""COMPUTED_VALUE"""),"")</f>
        <v/>
      </c>
      <c r="AE897" t="str">
        <f>IFERROR(__xludf.DUMMYFUNCTION("""COMPUTED_VALUE"""),"")</f>
        <v/>
      </c>
      <c r="AF897" t="str">
        <f>IFERROR(__xludf.DUMMYFUNCTION("""COMPUTED_VALUE"""),"")</f>
        <v/>
      </c>
      <c r="AG897" t="str">
        <f>IFERROR(__xludf.DUMMYFUNCTION("""COMPUTED_VALUE"""),"")</f>
        <v/>
      </c>
    </row>
    <row r="898">
      <c r="A898" t="str">
        <f>IFERROR(__xludf.DUMMYFUNCTION("""COMPUTED_VALUE"""),"")</f>
        <v/>
      </c>
      <c r="B898" t="str">
        <f>IFERROR(__xludf.DUMMYFUNCTION("""COMPUTED_VALUE"""),"")</f>
        <v/>
      </c>
      <c r="C898" t="str">
        <f>IFERROR(__xludf.DUMMYFUNCTION("""COMPUTED_VALUE"""),"")</f>
        <v/>
      </c>
      <c r="D898" t="str">
        <f>IFERROR(__xludf.DUMMYFUNCTION("""COMPUTED_VALUE"""),"")</f>
        <v/>
      </c>
      <c r="E898" t="str">
        <f>IFERROR(__xludf.DUMMYFUNCTION("""COMPUTED_VALUE"""),"")</f>
        <v/>
      </c>
      <c r="F898" t="str">
        <f>IFERROR(__xludf.DUMMYFUNCTION("""COMPUTED_VALUE"""),"")</f>
        <v/>
      </c>
      <c r="G898" t="str">
        <f>IFERROR(__xludf.DUMMYFUNCTION("""COMPUTED_VALUE"""),"")</f>
        <v/>
      </c>
      <c r="H898" t="str">
        <f>IFERROR(__xludf.DUMMYFUNCTION("""COMPUTED_VALUE"""),"")</f>
        <v/>
      </c>
      <c r="I898" t="str">
        <f>IFERROR(__xludf.DUMMYFUNCTION("""COMPUTED_VALUE"""),"")</f>
        <v/>
      </c>
      <c r="J898" t="str">
        <f>IFERROR(__xludf.DUMMYFUNCTION("""COMPUTED_VALUE"""),"")</f>
        <v/>
      </c>
      <c r="K898" t="str">
        <f>IFERROR(__xludf.DUMMYFUNCTION("""COMPUTED_VALUE"""),"")</f>
        <v/>
      </c>
      <c r="L898" s="61" t="str">
        <f>IFERROR(__xludf.DUMMYFUNCTION("""COMPUTED_VALUE"""),"")</f>
        <v/>
      </c>
      <c r="M898" s="61" t="str">
        <f>IFERROR(__xludf.DUMMYFUNCTION("""COMPUTED_VALUE"""),"")</f>
        <v/>
      </c>
      <c r="N898" t="str">
        <f>IFERROR(__xludf.DUMMYFUNCTION("""COMPUTED_VALUE"""),"")</f>
        <v/>
      </c>
      <c r="O898" t="str">
        <f>IFERROR(__xludf.DUMMYFUNCTION("""COMPUTED_VALUE"""),"")</f>
        <v/>
      </c>
      <c r="P898" t="str">
        <f>IFERROR(__xludf.DUMMYFUNCTION("""COMPUTED_VALUE"""),"")</f>
        <v/>
      </c>
      <c r="Q898" t="str">
        <f>IFERROR(__xludf.DUMMYFUNCTION("""COMPUTED_VALUE"""),"")</f>
        <v/>
      </c>
      <c r="R898" t="str">
        <f>IFERROR(__xludf.DUMMYFUNCTION("""COMPUTED_VALUE"""),"")</f>
        <v/>
      </c>
      <c r="S898" t="str">
        <f>IFERROR(__xludf.DUMMYFUNCTION("""COMPUTED_VALUE"""),"")</f>
        <v/>
      </c>
      <c r="T898" t="str">
        <f>IFERROR(__xludf.DUMMYFUNCTION("""COMPUTED_VALUE"""),"")</f>
        <v/>
      </c>
      <c r="U898" t="str">
        <f>IFERROR(__xludf.DUMMYFUNCTION("""COMPUTED_VALUE"""),"")</f>
        <v/>
      </c>
      <c r="V898" t="str">
        <f>IFERROR(__xludf.DUMMYFUNCTION("""COMPUTED_VALUE"""),"")</f>
        <v/>
      </c>
      <c r="W898" t="str">
        <f>IFERROR(__xludf.DUMMYFUNCTION("""COMPUTED_VALUE"""),"")</f>
        <v/>
      </c>
      <c r="X898" t="str">
        <f>IFERROR(__xludf.DUMMYFUNCTION("""COMPUTED_VALUE"""),"")</f>
        <v/>
      </c>
      <c r="Y898" t="str">
        <f>IFERROR(__xludf.DUMMYFUNCTION("""COMPUTED_VALUE"""),"")</f>
        <v/>
      </c>
      <c r="Z898" t="str">
        <f>IFERROR(__xludf.DUMMYFUNCTION("""COMPUTED_VALUE"""),"")</f>
        <v/>
      </c>
      <c r="AA898" t="str">
        <f>IFERROR(__xludf.DUMMYFUNCTION("""COMPUTED_VALUE"""),"")</f>
        <v/>
      </c>
      <c r="AB898" t="str">
        <f>IFERROR(__xludf.DUMMYFUNCTION("""COMPUTED_VALUE"""),"")</f>
        <v/>
      </c>
      <c r="AC898" t="str">
        <f>IFERROR(__xludf.DUMMYFUNCTION("""COMPUTED_VALUE"""),"")</f>
        <v/>
      </c>
      <c r="AD898" t="str">
        <f>IFERROR(__xludf.DUMMYFUNCTION("""COMPUTED_VALUE"""),"")</f>
        <v/>
      </c>
      <c r="AE898" t="str">
        <f>IFERROR(__xludf.DUMMYFUNCTION("""COMPUTED_VALUE"""),"")</f>
        <v/>
      </c>
      <c r="AF898" t="str">
        <f>IFERROR(__xludf.DUMMYFUNCTION("""COMPUTED_VALUE"""),"")</f>
        <v/>
      </c>
      <c r="AG898" t="str">
        <f>IFERROR(__xludf.DUMMYFUNCTION("""COMPUTED_VALUE"""),"")</f>
        <v/>
      </c>
    </row>
    <row r="899">
      <c r="A899" t="str">
        <f>IFERROR(__xludf.DUMMYFUNCTION("""COMPUTED_VALUE"""),"")</f>
        <v/>
      </c>
      <c r="B899" t="str">
        <f>IFERROR(__xludf.DUMMYFUNCTION("""COMPUTED_VALUE"""),"")</f>
        <v/>
      </c>
      <c r="C899" t="str">
        <f>IFERROR(__xludf.DUMMYFUNCTION("""COMPUTED_VALUE"""),"")</f>
        <v/>
      </c>
      <c r="D899" t="str">
        <f>IFERROR(__xludf.DUMMYFUNCTION("""COMPUTED_VALUE"""),"")</f>
        <v/>
      </c>
      <c r="E899" t="str">
        <f>IFERROR(__xludf.DUMMYFUNCTION("""COMPUTED_VALUE"""),"")</f>
        <v/>
      </c>
      <c r="F899" t="str">
        <f>IFERROR(__xludf.DUMMYFUNCTION("""COMPUTED_VALUE"""),"")</f>
        <v/>
      </c>
      <c r="G899" t="str">
        <f>IFERROR(__xludf.DUMMYFUNCTION("""COMPUTED_VALUE"""),"")</f>
        <v/>
      </c>
      <c r="H899" t="str">
        <f>IFERROR(__xludf.DUMMYFUNCTION("""COMPUTED_VALUE"""),"")</f>
        <v/>
      </c>
      <c r="I899" t="str">
        <f>IFERROR(__xludf.DUMMYFUNCTION("""COMPUTED_VALUE"""),"")</f>
        <v/>
      </c>
      <c r="J899" t="str">
        <f>IFERROR(__xludf.DUMMYFUNCTION("""COMPUTED_VALUE"""),"")</f>
        <v/>
      </c>
      <c r="K899" t="str">
        <f>IFERROR(__xludf.DUMMYFUNCTION("""COMPUTED_VALUE"""),"")</f>
        <v/>
      </c>
      <c r="L899" s="61" t="str">
        <f>IFERROR(__xludf.DUMMYFUNCTION("""COMPUTED_VALUE"""),"")</f>
        <v/>
      </c>
      <c r="M899" s="61" t="str">
        <f>IFERROR(__xludf.DUMMYFUNCTION("""COMPUTED_VALUE"""),"")</f>
        <v/>
      </c>
      <c r="N899" t="str">
        <f>IFERROR(__xludf.DUMMYFUNCTION("""COMPUTED_VALUE"""),"")</f>
        <v/>
      </c>
      <c r="O899" t="str">
        <f>IFERROR(__xludf.DUMMYFUNCTION("""COMPUTED_VALUE"""),"")</f>
        <v/>
      </c>
      <c r="P899" t="str">
        <f>IFERROR(__xludf.DUMMYFUNCTION("""COMPUTED_VALUE"""),"")</f>
        <v/>
      </c>
      <c r="Q899" t="str">
        <f>IFERROR(__xludf.DUMMYFUNCTION("""COMPUTED_VALUE"""),"")</f>
        <v/>
      </c>
      <c r="R899" t="str">
        <f>IFERROR(__xludf.DUMMYFUNCTION("""COMPUTED_VALUE"""),"")</f>
        <v/>
      </c>
      <c r="S899" t="str">
        <f>IFERROR(__xludf.DUMMYFUNCTION("""COMPUTED_VALUE"""),"")</f>
        <v/>
      </c>
      <c r="T899" t="str">
        <f>IFERROR(__xludf.DUMMYFUNCTION("""COMPUTED_VALUE"""),"")</f>
        <v/>
      </c>
      <c r="U899" t="str">
        <f>IFERROR(__xludf.DUMMYFUNCTION("""COMPUTED_VALUE"""),"")</f>
        <v/>
      </c>
      <c r="V899" t="str">
        <f>IFERROR(__xludf.DUMMYFUNCTION("""COMPUTED_VALUE"""),"")</f>
        <v/>
      </c>
      <c r="W899" t="str">
        <f>IFERROR(__xludf.DUMMYFUNCTION("""COMPUTED_VALUE"""),"")</f>
        <v/>
      </c>
      <c r="X899" t="str">
        <f>IFERROR(__xludf.DUMMYFUNCTION("""COMPUTED_VALUE"""),"")</f>
        <v/>
      </c>
      <c r="Y899" t="str">
        <f>IFERROR(__xludf.DUMMYFUNCTION("""COMPUTED_VALUE"""),"")</f>
        <v/>
      </c>
      <c r="Z899" t="str">
        <f>IFERROR(__xludf.DUMMYFUNCTION("""COMPUTED_VALUE"""),"")</f>
        <v/>
      </c>
      <c r="AA899" t="str">
        <f>IFERROR(__xludf.DUMMYFUNCTION("""COMPUTED_VALUE"""),"")</f>
        <v/>
      </c>
      <c r="AB899" t="str">
        <f>IFERROR(__xludf.DUMMYFUNCTION("""COMPUTED_VALUE"""),"")</f>
        <v/>
      </c>
      <c r="AC899" t="str">
        <f>IFERROR(__xludf.DUMMYFUNCTION("""COMPUTED_VALUE"""),"")</f>
        <v/>
      </c>
      <c r="AD899" t="str">
        <f>IFERROR(__xludf.DUMMYFUNCTION("""COMPUTED_VALUE"""),"")</f>
        <v/>
      </c>
      <c r="AE899" t="str">
        <f>IFERROR(__xludf.DUMMYFUNCTION("""COMPUTED_VALUE"""),"")</f>
        <v/>
      </c>
      <c r="AF899" t="str">
        <f>IFERROR(__xludf.DUMMYFUNCTION("""COMPUTED_VALUE"""),"")</f>
        <v/>
      </c>
      <c r="AG899" t="str">
        <f>IFERROR(__xludf.DUMMYFUNCTION("""COMPUTED_VALUE"""),"")</f>
        <v/>
      </c>
    </row>
    <row r="900">
      <c r="A900" t="str">
        <f>IFERROR(__xludf.DUMMYFUNCTION("""COMPUTED_VALUE"""),"")</f>
        <v/>
      </c>
      <c r="B900" t="str">
        <f>IFERROR(__xludf.DUMMYFUNCTION("""COMPUTED_VALUE"""),"")</f>
        <v/>
      </c>
      <c r="C900" t="str">
        <f>IFERROR(__xludf.DUMMYFUNCTION("""COMPUTED_VALUE"""),"")</f>
        <v/>
      </c>
      <c r="D900" t="str">
        <f>IFERROR(__xludf.DUMMYFUNCTION("""COMPUTED_VALUE"""),"")</f>
        <v/>
      </c>
      <c r="E900" t="str">
        <f>IFERROR(__xludf.DUMMYFUNCTION("""COMPUTED_VALUE"""),"")</f>
        <v/>
      </c>
      <c r="F900" t="str">
        <f>IFERROR(__xludf.DUMMYFUNCTION("""COMPUTED_VALUE"""),"")</f>
        <v/>
      </c>
      <c r="G900" t="str">
        <f>IFERROR(__xludf.DUMMYFUNCTION("""COMPUTED_VALUE"""),"")</f>
        <v/>
      </c>
      <c r="H900" t="str">
        <f>IFERROR(__xludf.DUMMYFUNCTION("""COMPUTED_VALUE"""),"")</f>
        <v/>
      </c>
      <c r="I900" t="str">
        <f>IFERROR(__xludf.DUMMYFUNCTION("""COMPUTED_VALUE"""),"")</f>
        <v/>
      </c>
      <c r="J900" t="str">
        <f>IFERROR(__xludf.DUMMYFUNCTION("""COMPUTED_VALUE"""),"")</f>
        <v/>
      </c>
      <c r="K900" t="str">
        <f>IFERROR(__xludf.DUMMYFUNCTION("""COMPUTED_VALUE"""),"")</f>
        <v/>
      </c>
      <c r="L900" s="61" t="str">
        <f>IFERROR(__xludf.DUMMYFUNCTION("""COMPUTED_VALUE"""),"")</f>
        <v/>
      </c>
      <c r="M900" s="61" t="str">
        <f>IFERROR(__xludf.DUMMYFUNCTION("""COMPUTED_VALUE"""),"")</f>
        <v/>
      </c>
      <c r="N900" t="str">
        <f>IFERROR(__xludf.DUMMYFUNCTION("""COMPUTED_VALUE"""),"")</f>
        <v/>
      </c>
      <c r="O900" t="str">
        <f>IFERROR(__xludf.DUMMYFUNCTION("""COMPUTED_VALUE"""),"")</f>
        <v/>
      </c>
      <c r="P900" t="str">
        <f>IFERROR(__xludf.DUMMYFUNCTION("""COMPUTED_VALUE"""),"")</f>
        <v/>
      </c>
      <c r="Q900" t="str">
        <f>IFERROR(__xludf.DUMMYFUNCTION("""COMPUTED_VALUE"""),"")</f>
        <v/>
      </c>
      <c r="R900" t="str">
        <f>IFERROR(__xludf.DUMMYFUNCTION("""COMPUTED_VALUE"""),"")</f>
        <v/>
      </c>
      <c r="S900" t="str">
        <f>IFERROR(__xludf.DUMMYFUNCTION("""COMPUTED_VALUE"""),"")</f>
        <v/>
      </c>
      <c r="T900" t="str">
        <f>IFERROR(__xludf.DUMMYFUNCTION("""COMPUTED_VALUE"""),"")</f>
        <v/>
      </c>
      <c r="U900" t="str">
        <f>IFERROR(__xludf.DUMMYFUNCTION("""COMPUTED_VALUE"""),"")</f>
        <v/>
      </c>
      <c r="V900" t="str">
        <f>IFERROR(__xludf.DUMMYFUNCTION("""COMPUTED_VALUE"""),"")</f>
        <v/>
      </c>
      <c r="W900" t="str">
        <f>IFERROR(__xludf.DUMMYFUNCTION("""COMPUTED_VALUE"""),"")</f>
        <v/>
      </c>
      <c r="X900" t="str">
        <f>IFERROR(__xludf.DUMMYFUNCTION("""COMPUTED_VALUE"""),"")</f>
        <v/>
      </c>
      <c r="Y900" t="str">
        <f>IFERROR(__xludf.DUMMYFUNCTION("""COMPUTED_VALUE"""),"")</f>
        <v/>
      </c>
      <c r="Z900" t="str">
        <f>IFERROR(__xludf.DUMMYFUNCTION("""COMPUTED_VALUE"""),"")</f>
        <v/>
      </c>
      <c r="AA900" t="str">
        <f>IFERROR(__xludf.DUMMYFUNCTION("""COMPUTED_VALUE"""),"")</f>
        <v/>
      </c>
      <c r="AB900" t="str">
        <f>IFERROR(__xludf.DUMMYFUNCTION("""COMPUTED_VALUE"""),"")</f>
        <v/>
      </c>
      <c r="AC900" t="str">
        <f>IFERROR(__xludf.DUMMYFUNCTION("""COMPUTED_VALUE"""),"")</f>
        <v/>
      </c>
      <c r="AD900" t="str">
        <f>IFERROR(__xludf.DUMMYFUNCTION("""COMPUTED_VALUE"""),"")</f>
        <v/>
      </c>
      <c r="AE900" t="str">
        <f>IFERROR(__xludf.DUMMYFUNCTION("""COMPUTED_VALUE"""),"")</f>
        <v/>
      </c>
      <c r="AF900" t="str">
        <f>IFERROR(__xludf.DUMMYFUNCTION("""COMPUTED_VALUE"""),"")</f>
        <v/>
      </c>
      <c r="AG900" t="str">
        <f>IFERROR(__xludf.DUMMYFUNCTION("""COMPUTED_VALUE"""),"")</f>
        <v/>
      </c>
    </row>
    <row r="901">
      <c r="A901" t="str">
        <f>IFERROR(__xludf.DUMMYFUNCTION("""COMPUTED_VALUE"""),"")</f>
        <v/>
      </c>
      <c r="B901" t="str">
        <f>IFERROR(__xludf.DUMMYFUNCTION("""COMPUTED_VALUE"""),"")</f>
        <v/>
      </c>
      <c r="C901" t="str">
        <f>IFERROR(__xludf.DUMMYFUNCTION("""COMPUTED_VALUE"""),"")</f>
        <v/>
      </c>
      <c r="D901" t="str">
        <f>IFERROR(__xludf.DUMMYFUNCTION("""COMPUTED_VALUE"""),"")</f>
        <v/>
      </c>
      <c r="E901" t="str">
        <f>IFERROR(__xludf.DUMMYFUNCTION("""COMPUTED_VALUE"""),"")</f>
        <v/>
      </c>
      <c r="F901" t="str">
        <f>IFERROR(__xludf.DUMMYFUNCTION("""COMPUTED_VALUE"""),"")</f>
        <v/>
      </c>
      <c r="G901" t="str">
        <f>IFERROR(__xludf.DUMMYFUNCTION("""COMPUTED_VALUE"""),"")</f>
        <v/>
      </c>
      <c r="H901" t="str">
        <f>IFERROR(__xludf.DUMMYFUNCTION("""COMPUTED_VALUE"""),"")</f>
        <v/>
      </c>
      <c r="I901" t="str">
        <f>IFERROR(__xludf.DUMMYFUNCTION("""COMPUTED_VALUE"""),"")</f>
        <v/>
      </c>
      <c r="J901" t="str">
        <f>IFERROR(__xludf.DUMMYFUNCTION("""COMPUTED_VALUE"""),"")</f>
        <v/>
      </c>
      <c r="K901" t="str">
        <f>IFERROR(__xludf.DUMMYFUNCTION("""COMPUTED_VALUE"""),"")</f>
        <v/>
      </c>
      <c r="L901" s="61" t="str">
        <f>IFERROR(__xludf.DUMMYFUNCTION("""COMPUTED_VALUE"""),"")</f>
        <v/>
      </c>
      <c r="M901" s="61" t="str">
        <f>IFERROR(__xludf.DUMMYFUNCTION("""COMPUTED_VALUE"""),"")</f>
        <v/>
      </c>
      <c r="N901" t="str">
        <f>IFERROR(__xludf.DUMMYFUNCTION("""COMPUTED_VALUE"""),"")</f>
        <v/>
      </c>
      <c r="O901" t="str">
        <f>IFERROR(__xludf.DUMMYFUNCTION("""COMPUTED_VALUE"""),"")</f>
        <v/>
      </c>
      <c r="P901" t="str">
        <f>IFERROR(__xludf.DUMMYFUNCTION("""COMPUTED_VALUE"""),"")</f>
        <v/>
      </c>
      <c r="Q901" t="str">
        <f>IFERROR(__xludf.DUMMYFUNCTION("""COMPUTED_VALUE"""),"")</f>
        <v/>
      </c>
      <c r="R901" t="str">
        <f>IFERROR(__xludf.DUMMYFUNCTION("""COMPUTED_VALUE"""),"")</f>
        <v/>
      </c>
      <c r="S901" t="str">
        <f>IFERROR(__xludf.DUMMYFUNCTION("""COMPUTED_VALUE"""),"")</f>
        <v/>
      </c>
      <c r="T901" t="str">
        <f>IFERROR(__xludf.DUMMYFUNCTION("""COMPUTED_VALUE"""),"")</f>
        <v/>
      </c>
      <c r="U901" t="str">
        <f>IFERROR(__xludf.DUMMYFUNCTION("""COMPUTED_VALUE"""),"")</f>
        <v/>
      </c>
      <c r="V901" t="str">
        <f>IFERROR(__xludf.DUMMYFUNCTION("""COMPUTED_VALUE"""),"")</f>
        <v/>
      </c>
      <c r="W901" t="str">
        <f>IFERROR(__xludf.DUMMYFUNCTION("""COMPUTED_VALUE"""),"")</f>
        <v/>
      </c>
      <c r="X901" t="str">
        <f>IFERROR(__xludf.DUMMYFUNCTION("""COMPUTED_VALUE"""),"")</f>
        <v/>
      </c>
      <c r="Y901" t="str">
        <f>IFERROR(__xludf.DUMMYFUNCTION("""COMPUTED_VALUE"""),"")</f>
        <v/>
      </c>
      <c r="Z901" t="str">
        <f>IFERROR(__xludf.DUMMYFUNCTION("""COMPUTED_VALUE"""),"")</f>
        <v/>
      </c>
      <c r="AA901" t="str">
        <f>IFERROR(__xludf.DUMMYFUNCTION("""COMPUTED_VALUE"""),"")</f>
        <v/>
      </c>
      <c r="AB901" t="str">
        <f>IFERROR(__xludf.DUMMYFUNCTION("""COMPUTED_VALUE"""),"")</f>
        <v/>
      </c>
      <c r="AC901" t="str">
        <f>IFERROR(__xludf.DUMMYFUNCTION("""COMPUTED_VALUE"""),"")</f>
        <v/>
      </c>
      <c r="AD901" t="str">
        <f>IFERROR(__xludf.DUMMYFUNCTION("""COMPUTED_VALUE"""),"")</f>
        <v/>
      </c>
      <c r="AE901" t="str">
        <f>IFERROR(__xludf.DUMMYFUNCTION("""COMPUTED_VALUE"""),"")</f>
        <v/>
      </c>
      <c r="AF901" t="str">
        <f>IFERROR(__xludf.DUMMYFUNCTION("""COMPUTED_VALUE"""),"")</f>
        <v/>
      </c>
      <c r="AG901" t="str">
        <f>IFERROR(__xludf.DUMMYFUNCTION("""COMPUTED_VALUE"""),"")</f>
        <v/>
      </c>
    </row>
    <row r="902">
      <c r="A902" t="str">
        <f>IFERROR(__xludf.DUMMYFUNCTION("""COMPUTED_VALUE"""),"")</f>
        <v/>
      </c>
      <c r="B902" t="str">
        <f>IFERROR(__xludf.DUMMYFUNCTION("""COMPUTED_VALUE"""),"")</f>
        <v/>
      </c>
      <c r="C902" t="str">
        <f>IFERROR(__xludf.DUMMYFUNCTION("""COMPUTED_VALUE"""),"")</f>
        <v/>
      </c>
      <c r="D902" t="str">
        <f>IFERROR(__xludf.DUMMYFUNCTION("""COMPUTED_VALUE"""),"")</f>
        <v/>
      </c>
      <c r="E902" t="str">
        <f>IFERROR(__xludf.DUMMYFUNCTION("""COMPUTED_VALUE"""),"")</f>
        <v/>
      </c>
      <c r="F902" t="str">
        <f>IFERROR(__xludf.DUMMYFUNCTION("""COMPUTED_VALUE"""),"")</f>
        <v/>
      </c>
      <c r="G902" t="str">
        <f>IFERROR(__xludf.DUMMYFUNCTION("""COMPUTED_VALUE"""),"")</f>
        <v/>
      </c>
      <c r="H902" t="str">
        <f>IFERROR(__xludf.DUMMYFUNCTION("""COMPUTED_VALUE"""),"")</f>
        <v/>
      </c>
      <c r="I902" t="str">
        <f>IFERROR(__xludf.DUMMYFUNCTION("""COMPUTED_VALUE"""),"")</f>
        <v/>
      </c>
      <c r="J902" t="str">
        <f>IFERROR(__xludf.DUMMYFUNCTION("""COMPUTED_VALUE"""),"")</f>
        <v/>
      </c>
      <c r="K902" t="str">
        <f>IFERROR(__xludf.DUMMYFUNCTION("""COMPUTED_VALUE"""),"")</f>
        <v/>
      </c>
      <c r="L902" s="61" t="str">
        <f>IFERROR(__xludf.DUMMYFUNCTION("""COMPUTED_VALUE"""),"")</f>
        <v/>
      </c>
      <c r="M902" s="61" t="str">
        <f>IFERROR(__xludf.DUMMYFUNCTION("""COMPUTED_VALUE"""),"")</f>
        <v/>
      </c>
      <c r="N902" t="str">
        <f>IFERROR(__xludf.DUMMYFUNCTION("""COMPUTED_VALUE"""),"")</f>
        <v/>
      </c>
      <c r="O902" t="str">
        <f>IFERROR(__xludf.DUMMYFUNCTION("""COMPUTED_VALUE"""),"")</f>
        <v/>
      </c>
      <c r="P902" t="str">
        <f>IFERROR(__xludf.DUMMYFUNCTION("""COMPUTED_VALUE"""),"")</f>
        <v/>
      </c>
      <c r="Q902" t="str">
        <f>IFERROR(__xludf.DUMMYFUNCTION("""COMPUTED_VALUE"""),"")</f>
        <v/>
      </c>
      <c r="R902" t="str">
        <f>IFERROR(__xludf.DUMMYFUNCTION("""COMPUTED_VALUE"""),"")</f>
        <v/>
      </c>
      <c r="S902" t="str">
        <f>IFERROR(__xludf.DUMMYFUNCTION("""COMPUTED_VALUE"""),"")</f>
        <v/>
      </c>
      <c r="T902" t="str">
        <f>IFERROR(__xludf.DUMMYFUNCTION("""COMPUTED_VALUE"""),"")</f>
        <v/>
      </c>
      <c r="U902" t="str">
        <f>IFERROR(__xludf.DUMMYFUNCTION("""COMPUTED_VALUE"""),"")</f>
        <v/>
      </c>
      <c r="V902" t="str">
        <f>IFERROR(__xludf.DUMMYFUNCTION("""COMPUTED_VALUE"""),"")</f>
        <v/>
      </c>
      <c r="W902" t="str">
        <f>IFERROR(__xludf.DUMMYFUNCTION("""COMPUTED_VALUE"""),"")</f>
        <v/>
      </c>
      <c r="X902" t="str">
        <f>IFERROR(__xludf.DUMMYFUNCTION("""COMPUTED_VALUE"""),"")</f>
        <v/>
      </c>
      <c r="Y902" t="str">
        <f>IFERROR(__xludf.DUMMYFUNCTION("""COMPUTED_VALUE"""),"")</f>
        <v/>
      </c>
      <c r="Z902" t="str">
        <f>IFERROR(__xludf.DUMMYFUNCTION("""COMPUTED_VALUE"""),"")</f>
        <v/>
      </c>
      <c r="AA902" t="str">
        <f>IFERROR(__xludf.DUMMYFUNCTION("""COMPUTED_VALUE"""),"")</f>
        <v/>
      </c>
      <c r="AB902" t="str">
        <f>IFERROR(__xludf.DUMMYFUNCTION("""COMPUTED_VALUE"""),"")</f>
        <v/>
      </c>
      <c r="AC902" t="str">
        <f>IFERROR(__xludf.DUMMYFUNCTION("""COMPUTED_VALUE"""),"")</f>
        <v/>
      </c>
      <c r="AD902" t="str">
        <f>IFERROR(__xludf.DUMMYFUNCTION("""COMPUTED_VALUE"""),"")</f>
        <v/>
      </c>
      <c r="AE902" t="str">
        <f>IFERROR(__xludf.DUMMYFUNCTION("""COMPUTED_VALUE"""),"")</f>
        <v/>
      </c>
      <c r="AF902" t="str">
        <f>IFERROR(__xludf.DUMMYFUNCTION("""COMPUTED_VALUE"""),"")</f>
        <v/>
      </c>
      <c r="AG902" t="str">
        <f>IFERROR(__xludf.DUMMYFUNCTION("""COMPUTED_VALUE"""),"")</f>
        <v/>
      </c>
    </row>
    <row r="903">
      <c r="A903" t="str">
        <f>IFERROR(__xludf.DUMMYFUNCTION("""COMPUTED_VALUE"""),"")</f>
        <v/>
      </c>
      <c r="B903" t="str">
        <f>IFERROR(__xludf.DUMMYFUNCTION("""COMPUTED_VALUE"""),"")</f>
        <v/>
      </c>
      <c r="C903" t="str">
        <f>IFERROR(__xludf.DUMMYFUNCTION("""COMPUTED_VALUE"""),"")</f>
        <v/>
      </c>
      <c r="D903" t="str">
        <f>IFERROR(__xludf.DUMMYFUNCTION("""COMPUTED_VALUE"""),"")</f>
        <v/>
      </c>
      <c r="E903" t="str">
        <f>IFERROR(__xludf.DUMMYFUNCTION("""COMPUTED_VALUE"""),"")</f>
        <v/>
      </c>
      <c r="F903" t="str">
        <f>IFERROR(__xludf.DUMMYFUNCTION("""COMPUTED_VALUE"""),"")</f>
        <v/>
      </c>
      <c r="G903" t="str">
        <f>IFERROR(__xludf.DUMMYFUNCTION("""COMPUTED_VALUE"""),"")</f>
        <v/>
      </c>
      <c r="H903" t="str">
        <f>IFERROR(__xludf.DUMMYFUNCTION("""COMPUTED_VALUE"""),"")</f>
        <v/>
      </c>
      <c r="I903" t="str">
        <f>IFERROR(__xludf.DUMMYFUNCTION("""COMPUTED_VALUE"""),"")</f>
        <v/>
      </c>
      <c r="J903" t="str">
        <f>IFERROR(__xludf.DUMMYFUNCTION("""COMPUTED_VALUE"""),"")</f>
        <v/>
      </c>
      <c r="K903" t="str">
        <f>IFERROR(__xludf.DUMMYFUNCTION("""COMPUTED_VALUE"""),"")</f>
        <v/>
      </c>
      <c r="L903" s="61" t="str">
        <f>IFERROR(__xludf.DUMMYFUNCTION("""COMPUTED_VALUE"""),"")</f>
        <v/>
      </c>
      <c r="M903" s="61" t="str">
        <f>IFERROR(__xludf.DUMMYFUNCTION("""COMPUTED_VALUE"""),"")</f>
        <v/>
      </c>
      <c r="N903" t="str">
        <f>IFERROR(__xludf.DUMMYFUNCTION("""COMPUTED_VALUE"""),"")</f>
        <v/>
      </c>
      <c r="O903" t="str">
        <f>IFERROR(__xludf.DUMMYFUNCTION("""COMPUTED_VALUE"""),"")</f>
        <v/>
      </c>
      <c r="P903" t="str">
        <f>IFERROR(__xludf.DUMMYFUNCTION("""COMPUTED_VALUE"""),"")</f>
        <v/>
      </c>
      <c r="Q903" t="str">
        <f>IFERROR(__xludf.DUMMYFUNCTION("""COMPUTED_VALUE"""),"")</f>
        <v/>
      </c>
      <c r="R903" t="str">
        <f>IFERROR(__xludf.DUMMYFUNCTION("""COMPUTED_VALUE"""),"")</f>
        <v/>
      </c>
      <c r="S903" t="str">
        <f>IFERROR(__xludf.DUMMYFUNCTION("""COMPUTED_VALUE"""),"")</f>
        <v/>
      </c>
      <c r="T903" t="str">
        <f>IFERROR(__xludf.DUMMYFUNCTION("""COMPUTED_VALUE"""),"")</f>
        <v/>
      </c>
      <c r="U903" t="str">
        <f>IFERROR(__xludf.DUMMYFUNCTION("""COMPUTED_VALUE"""),"")</f>
        <v/>
      </c>
      <c r="V903" t="str">
        <f>IFERROR(__xludf.DUMMYFUNCTION("""COMPUTED_VALUE"""),"")</f>
        <v/>
      </c>
      <c r="W903" t="str">
        <f>IFERROR(__xludf.DUMMYFUNCTION("""COMPUTED_VALUE"""),"")</f>
        <v/>
      </c>
      <c r="X903" t="str">
        <f>IFERROR(__xludf.DUMMYFUNCTION("""COMPUTED_VALUE"""),"")</f>
        <v/>
      </c>
      <c r="Y903" t="str">
        <f>IFERROR(__xludf.DUMMYFUNCTION("""COMPUTED_VALUE"""),"")</f>
        <v/>
      </c>
      <c r="Z903" t="str">
        <f>IFERROR(__xludf.DUMMYFUNCTION("""COMPUTED_VALUE"""),"")</f>
        <v/>
      </c>
      <c r="AA903" t="str">
        <f>IFERROR(__xludf.DUMMYFUNCTION("""COMPUTED_VALUE"""),"")</f>
        <v/>
      </c>
      <c r="AB903" t="str">
        <f>IFERROR(__xludf.DUMMYFUNCTION("""COMPUTED_VALUE"""),"")</f>
        <v/>
      </c>
      <c r="AC903" t="str">
        <f>IFERROR(__xludf.DUMMYFUNCTION("""COMPUTED_VALUE"""),"")</f>
        <v/>
      </c>
      <c r="AD903" t="str">
        <f>IFERROR(__xludf.DUMMYFUNCTION("""COMPUTED_VALUE"""),"")</f>
        <v/>
      </c>
      <c r="AE903" t="str">
        <f>IFERROR(__xludf.DUMMYFUNCTION("""COMPUTED_VALUE"""),"")</f>
        <v/>
      </c>
      <c r="AF903" t="str">
        <f>IFERROR(__xludf.DUMMYFUNCTION("""COMPUTED_VALUE"""),"")</f>
        <v/>
      </c>
      <c r="AG903" t="str">
        <f>IFERROR(__xludf.DUMMYFUNCTION("""COMPUTED_VALUE"""),"")</f>
        <v/>
      </c>
    </row>
    <row r="904">
      <c r="A904" t="str">
        <f>IFERROR(__xludf.DUMMYFUNCTION("""COMPUTED_VALUE"""),"")</f>
        <v/>
      </c>
      <c r="B904" t="str">
        <f>IFERROR(__xludf.DUMMYFUNCTION("""COMPUTED_VALUE"""),"")</f>
        <v/>
      </c>
      <c r="C904" t="str">
        <f>IFERROR(__xludf.DUMMYFUNCTION("""COMPUTED_VALUE"""),"")</f>
        <v/>
      </c>
      <c r="D904" t="str">
        <f>IFERROR(__xludf.DUMMYFUNCTION("""COMPUTED_VALUE"""),"")</f>
        <v/>
      </c>
      <c r="E904" t="str">
        <f>IFERROR(__xludf.DUMMYFUNCTION("""COMPUTED_VALUE"""),"")</f>
        <v/>
      </c>
      <c r="F904" t="str">
        <f>IFERROR(__xludf.DUMMYFUNCTION("""COMPUTED_VALUE"""),"")</f>
        <v/>
      </c>
      <c r="G904" t="str">
        <f>IFERROR(__xludf.DUMMYFUNCTION("""COMPUTED_VALUE"""),"")</f>
        <v/>
      </c>
      <c r="H904" t="str">
        <f>IFERROR(__xludf.DUMMYFUNCTION("""COMPUTED_VALUE"""),"")</f>
        <v/>
      </c>
      <c r="I904" t="str">
        <f>IFERROR(__xludf.DUMMYFUNCTION("""COMPUTED_VALUE"""),"")</f>
        <v/>
      </c>
      <c r="J904" t="str">
        <f>IFERROR(__xludf.DUMMYFUNCTION("""COMPUTED_VALUE"""),"")</f>
        <v/>
      </c>
      <c r="K904" t="str">
        <f>IFERROR(__xludf.DUMMYFUNCTION("""COMPUTED_VALUE"""),"")</f>
        <v/>
      </c>
      <c r="L904" s="61" t="str">
        <f>IFERROR(__xludf.DUMMYFUNCTION("""COMPUTED_VALUE"""),"")</f>
        <v/>
      </c>
      <c r="M904" s="61" t="str">
        <f>IFERROR(__xludf.DUMMYFUNCTION("""COMPUTED_VALUE"""),"")</f>
        <v/>
      </c>
      <c r="N904" t="str">
        <f>IFERROR(__xludf.DUMMYFUNCTION("""COMPUTED_VALUE"""),"")</f>
        <v/>
      </c>
      <c r="O904" t="str">
        <f>IFERROR(__xludf.DUMMYFUNCTION("""COMPUTED_VALUE"""),"")</f>
        <v/>
      </c>
      <c r="P904" t="str">
        <f>IFERROR(__xludf.DUMMYFUNCTION("""COMPUTED_VALUE"""),"")</f>
        <v/>
      </c>
      <c r="Q904" t="str">
        <f>IFERROR(__xludf.DUMMYFUNCTION("""COMPUTED_VALUE"""),"")</f>
        <v/>
      </c>
      <c r="R904" t="str">
        <f>IFERROR(__xludf.DUMMYFUNCTION("""COMPUTED_VALUE"""),"")</f>
        <v/>
      </c>
      <c r="S904" t="str">
        <f>IFERROR(__xludf.DUMMYFUNCTION("""COMPUTED_VALUE"""),"")</f>
        <v/>
      </c>
      <c r="T904" t="str">
        <f>IFERROR(__xludf.DUMMYFUNCTION("""COMPUTED_VALUE"""),"")</f>
        <v/>
      </c>
      <c r="U904" t="str">
        <f>IFERROR(__xludf.DUMMYFUNCTION("""COMPUTED_VALUE"""),"")</f>
        <v/>
      </c>
      <c r="V904" t="str">
        <f>IFERROR(__xludf.DUMMYFUNCTION("""COMPUTED_VALUE"""),"")</f>
        <v/>
      </c>
      <c r="W904" t="str">
        <f>IFERROR(__xludf.DUMMYFUNCTION("""COMPUTED_VALUE"""),"")</f>
        <v/>
      </c>
      <c r="X904" t="str">
        <f>IFERROR(__xludf.DUMMYFUNCTION("""COMPUTED_VALUE"""),"")</f>
        <v/>
      </c>
      <c r="Y904" t="str">
        <f>IFERROR(__xludf.DUMMYFUNCTION("""COMPUTED_VALUE"""),"")</f>
        <v/>
      </c>
      <c r="Z904" t="str">
        <f>IFERROR(__xludf.DUMMYFUNCTION("""COMPUTED_VALUE"""),"")</f>
        <v/>
      </c>
      <c r="AA904" t="str">
        <f>IFERROR(__xludf.DUMMYFUNCTION("""COMPUTED_VALUE"""),"")</f>
        <v/>
      </c>
      <c r="AB904" t="str">
        <f>IFERROR(__xludf.DUMMYFUNCTION("""COMPUTED_VALUE"""),"")</f>
        <v/>
      </c>
      <c r="AC904" t="str">
        <f>IFERROR(__xludf.DUMMYFUNCTION("""COMPUTED_VALUE"""),"")</f>
        <v/>
      </c>
      <c r="AD904" t="str">
        <f>IFERROR(__xludf.DUMMYFUNCTION("""COMPUTED_VALUE"""),"")</f>
        <v/>
      </c>
      <c r="AE904" t="str">
        <f>IFERROR(__xludf.DUMMYFUNCTION("""COMPUTED_VALUE"""),"")</f>
        <v/>
      </c>
      <c r="AF904" t="str">
        <f>IFERROR(__xludf.DUMMYFUNCTION("""COMPUTED_VALUE"""),"")</f>
        <v/>
      </c>
      <c r="AG904" t="str">
        <f>IFERROR(__xludf.DUMMYFUNCTION("""COMPUTED_VALUE"""),"")</f>
        <v/>
      </c>
    </row>
    <row r="905">
      <c r="A905" t="str">
        <f>IFERROR(__xludf.DUMMYFUNCTION("""COMPUTED_VALUE"""),"")</f>
        <v/>
      </c>
      <c r="B905" t="str">
        <f>IFERROR(__xludf.DUMMYFUNCTION("""COMPUTED_VALUE"""),"")</f>
        <v/>
      </c>
      <c r="C905" t="str">
        <f>IFERROR(__xludf.DUMMYFUNCTION("""COMPUTED_VALUE"""),"")</f>
        <v/>
      </c>
      <c r="D905" t="str">
        <f>IFERROR(__xludf.DUMMYFUNCTION("""COMPUTED_VALUE"""),"")</f>
        <v/>
      </c>
      <c r="E905" t="str">
        <f>IFERROR(__xludf.DUMMYFUNCTION("""COMPUTED_VALUE"""),"")</f>
        <v/>
      </c>
      <c r="F905" t="str">
        <f>IFERROR(__xludf.DUMMYFUNCTION("""COMPUTED_VALUE"""),"")</f>
        <v/>
      </c>
      <c r="G905" t="str">
        <f>IFERROR(__xludf.DUMMYFUNCTION("""COMPUTED_VALUE"""),"")</f>
        <v/>
      </c>
      <c r="H905" t="str">
        <f>IFERROR(__xludf.DUMMYFUNCTION("""COMPUTED_VALUE"""),"")</f>
        <v/>
      </c>
      <c r="I905" t="str">
        <f>IFERROR(__xludf.DUMMYFUNCTION("""COMPUTED_VALUE"""),"")</f>
        <v/>
      </c>
      <c r="J905" t="str">
        <f>IFERROR(__xludf.DUMMYFUNCTION("""COMPUTED_VALUE"""),"")</f>
        <v/>
      </c>
      <c r="K905" t="str">
        <f>IFERROR(__xludf.DUMMYFUNCTION("""COMPUTED_VALUE"""),"")</f>
        <v/>
      </c>
      <c r="L905" s="61" t="str">
        <f>IFERROR(__xludf.DUMMYFUNCTION("""COMPUTED_VALUE"""),"")</f>
        <v/>
      </c>
      <c r="M905" s="61" t="str">
        <f>IFERROR(__xludf.DUMMYFUNCTION("""COMPUTED_VALUE"""),"")</f>
        <v/>
      </c>
      <c r="N905" t="str">
        <f>IFERROR(__xludf.DUMMYFUNCTION("""COMPUTED_VALUE"""),"")</f>
        <v/>
      </c>
      <c r="O905" t="str">
        <f>IFERROR(__xludf.DUMMYFUNCTION("""COMPUTED_VALUE"""),"")</f>
        <v/>
      </c>
      <c r="P905" t="str">
        <f>IFERROR(__xludf.DUMMYFUNCTION("""COMPUTED_VALUE"""),"")</f>
        <v/>
      </c>
      <c r="Q905" t="str">
        <f>IFERROR(__xludf.DUMMYFUNCTION("""COMPUTED_VALUE"""),"")</f>
        <v/>
      </c>
      <c r="R905" t="str">
        <f>IFERROR(__xludf.DUMMYFUNCTION("""COMPUTED_VALUE"""),"")</f>
        <v/>
      </c>
      <c r="S905" t="str">
        <f>IFERROR(__xludf.DUMMYFUNCTION("""COMPUTED_VALUE"""),"")</f>
        <v/>
      </c>
      <c r="T905" t="str">
        <f>IFERROR(__xludf.DUMMYFUNCTION("""COMPUTED_VALUE"""),"")</f>
        <v/>
      </c>
      <c r="U905" t="str">
        <f>IFERROR(__xludf.DUMMYFUNCTION("""COMPUTED_VALUE"""),"")</f>
        <v/>
      </c>
      <c r="V905" t="str">
        <f>IFERROR(__xludf.DUMMYFUNCTION("""COMPUTED_VALUE"""),"")</f>
        <v/>
      </c>
      <c r="W905" t="str">
        <f>IFERROR(__xludf.DUMMYFUNCTION("""COMPUTED_VALUE"""),"")</f>
        <v/>
      </c>
      <c r="X905" t="str">
        <f>IFERROR(__xludf.DUMMYFUNCTION("""COMPUTED_VALUE"""),"")</f>
        <v/>
      </c>
      <c r="Y905" t="str">
        <f>IFERROR(__xludf.DUMMYFUNCTION("""COMPUTED_VALUE"""),"")</f>
        <v/>
      </c>
      <c r="Z905" t="str">
        <f>IFERROR(__xludf.DUMMYFUNCTION("""COMPUTED_VALUE"""),"")</f>
        <v/>
      </c>
      <c r="AA905" t="str">
        <f>IFERROR(__xludf.DUMMYFUNCTION("""COMPUTED_VALUE"""),"")</f>
        <v/>
      </c>
      <c r="AB905" t="str">
        <f>IFERROR(__xludf.DUMMYFUNCTION("""COMPUTED_VALUE"""),"")</f>
        <v/>
      </c>
      <c r="AC905" t="str">
        <f>IFERROR(__xludf.DUMMYFUNCTION("""COMPUTED_VALUE"""),"")</f>
        <v/>
      </c>
      <c r="AD905" t="str">
        <f>IFERROR(__xludf.DUMMYFUNCTION("""COMPUTED_VALUE"""),"")</f>
        <v/>
      </c>
      <c r="AE905" t="str">
        <f>IFERROR(__xludf.DUMMYFUNCTION("""COMPUTED_VALUE"""),"")</f>
        <v/>
      </c>
      <c r="AF905" t="str">
        <f>IFERROR(__xludf.DUMMYFUNCTION("""COMPUTED_VALUE"""),"")</f>
        <v/>
      </c>
      <c r="AG905" t="str">
        <f>IFERROR(__xludf.DUMMYFUNCTION("""COMPUTED_VALUE"""),"")</f>
        <v/>
      </c>
    </row>
    <row r="906">
      <c r="A906" t="str">
        <f>IFERROR(__xludf.DUMMYFUNCTION("""COMPUTED_VALUE"""),"")</f>
        <v/>
      </c>
      <c r="B906" t="str">
        <f>IFERROR(__xludf.DUMMYFUNCTION("""COMPUTED_VALUE"""),"")</f>
        <v/>
      </c>
      <c r="C906" t="str">
        <f>IFERROR(__xludf.DUMMYFUNCTION("""COMPUTED_VALUE"""),"")</f>
        <v/>
      </c>
      <c r="D906" t="str">
        <f>IFERROR(__xludf.DUMMYFUNCTION("""COMPUTED_VALUE"""),"")</f>
        <v/>
      </c>
      <c r="E906" t="str">
        <f>IFERROR(__xludf.DUMMYFUNCTION("""COMPUTED_VALUE"""),"")</f>
        <v/>
      </c>
      <c r="F906" t="str">
        <f>IFERROR(__xludf.DUMMYFUNCTION("""COMPUTED_VALUE"""),"")</f>
        <v/>
      </c>
      <c r="G906" t="str">
        <f>IFERROR(__xludf.DUMMYFUNCTION("""COMPUTED_VALUE"""),"")</f>
        <v/>
      </c>
      <c r="H906" t="str">
        <f>IFERROR(__xludf.DUMMYFUNCTION("""COMPUTED_VALUE"""),"")</f>
        <v/>
      </c>
      <c r="I906" t="str">
        <f>IFERROR(__xludf.DUMMYFUNCTION("""COMPUTED_VALUE"""),"")</f>
        <v/>
      </c>
      <c r="J906" t="str">
        <f>IFERROR(__xludf.DUMMYFUNCTION("""COMPUTED_VALUE"""),"")</f>
        <v/>
      </c>
      <c r="K906" t="str">
        <f>IFERROR(__xludf.DUMMYFUNCTION("""COMPUTED_VALUE"""),"")</f>
        <v/>
      </c>
      <c r="L906" s="61" t="str">
        <f>IFERROR(__xludf.DUMMYFUNCTION("""COMPUTED_VALUE"""),"")</f>
        <v/>
      </c>
      <c r="M906" s="61" t="str">
        <f>IFERROR(__xludf.DUMMYFUNCTION("""COMPUTED_VALUE"""),"")</f>
        <v/>
      </c>
      <c r="N906" t="str">
        <f>IFERROR(__xludf.DUMMYFUNCTION("""COMPUTED_VALUE"""),"")</f>
        <v/>
      </c>
      <c r="O906" t="str">
        <f>IFERROR(__xludf.DUMMYFUNCTION("""COMPUTED_VALUE"""),"")</f>
        <v/>
      </c>
      <c r="P906" t="str">
        <f>IFERROR(__xludf.DUMMYFUNCTION("""COMPUTED_VALUE"""),"")</f>
        <v/>
      </c>
      <c r="Q906" t="str">
        <f>IFERROR(__xludf.DUMMYFUNCTION("""COMPUTED_VALUE"""),"")</f>
        <v/>
      </c>
      <c r="R906" t="str">
        <f>IFERROR(__xludf.DUMMYFUNCTION("""COMPUTED_VALUE"""),"")</f>
        <v/>
      </c>
      <c r="S906" t="str">
        <f>IFERROR(__xludf.DUMMYFUNCTION("""COMPUTED_VALUE"""),"")</f>
        <v/>
      </c>
      <c r="T906" t="str">
        <f>IFERROR(__xludf.DUMMYFUNCTION("""COMPUTED_VALUE"""),"")</f>
        <v/>
      </c>
      <c r="U906" t="str">
        <f>IFERROR(__xludf.DUMMYFUNCTION("""COMPUTED_VALUE"""),"")</f>
        <v/>
      </c>
      <c r="V906" t="str">
        <f>IFERROR(__xludf.DUMMYFUNCTION("""COMPUTED_VALUE"""),"")</f>
        <v/>
      </c>
      <c r="W906" t="str">
        <f>IFERROR(__xludf.DUMMYFUNCTION("""COMPUTED_VALUE"""),"")</f>
        <v/>
      </c>
      <c r="X906" t="str">
        <f>IFERROR(__xludf.DUMMYFUNCTION("""COMPUTED_VALUE"""),"")</f>
        <v/>
      </c>
      <c r="Y906" t="str">
        <f>IFERROR(__xludf.DUMMYFUNCTION("""COMPUTED_VALUE"""),"")</f>
        <v/>
      </c>
      <c r="Z906" t="str">
        <f>IFERROR(__xludf.DUMMYFUNCTION("""COMPUTED_VALUE"""),"")</f>
        <v/>
      </c>
      <c r="AA906" t="str">
        <f>IFERROR(__xludf.DUMMYFUNCTION("""COMPUTED_VALUE"""),"")</f>
        <v/>
      </c>
      <c r="AB906" t="str">
        <f>IFERROR(__xludf.DUMMYFUNCTION("""COMPUTED_VALUE"""),"")</f>
        <v/>
      </c>
      <c r="AC906" t="str">
        <f>IFERROR(__xludf.DUMMYFUNCTION("""COMPUTED_VALUE"""),"")</f>
        <v/>
      </c>
      <c r="AD906" t="str">
        <f>IFERROR(__xludf.DUMMYFUNCTION("""COMPUTED_VALUE"""),"")</f>
        <v/>
      </c>
      <c r="AE906" t="str">
        <f>IFERROR(__xludf.DUMMYFUNCTION("""COMPUTED_VALUE"""),"")</f>
        <v/>
      </c>
      <c r="AF906" t="str">
        <f>IFERROR(__xludf.DUMMYFUNCTION("""COMPUTED_VALUE"""),"")</f>
        <v/>
      </c>
      <c r="AG906" t="str">
        <f>IFERROR(__xludf.DUMMYFUNCTION("""COMPUTED_VALUE"""),"")</f>
        <v/>
      </c>
    </row>
    <row r="907">
      <c r="A907" t="str">
        <f>IFERROR(__xludf.DUMMYFUNCTION("""COMPUTED_VALUE"""),"")</f>
        <v/>
      </c>
      <c r="B907" t="str">
        <f>IFERROR(__xludf.DUMMYFUNCTION("""COMPUTED_VALUE"""),"")</f>
        <v/>
      </c>
      <c r="C907" t="str">
        <f>IFERROR(__xludf.DUMMYFUNCTION("""COMPUTED_VALUE"""),"")</f>
        <v/>
      </c>
      <c r="D907" t="str">
        <f>IFERROR(__xludf.DUMMYFUNCTION("""COMPUTED_VALUE"""),"")</f>
        <v/>
      </c>
      <c r="E907" t="str">
        <f>IFERROR(__xludf.DUMMYFUNCTION("""COMPUTED_VALUE"""),"")</f>
        <v/>
      </c>
      <c r="F907" t="str">
        <f>IFERROR(__xludf.DUMMYFUNCTION("""COMPUTED_VALUE"""),"")</f>
        <v/>
      </c>
      <c r="G907" t="str">
        <f>IFERROR(__xludf.DUMMYFUNCTION("""COMPUTED_VALUE"""),"")</f>
        <v/>
      </c>
      <c r="H907" t="str">
        <f>IFERROR(__xludf.DUMMYFUNCTION("""COMPUTED_VALUE"""),"")</f>
        <v/>
      </c>
      <c r="I907" t="str">
        <f>IFERROR(__xludf.DUMMYFUNCTION("""COMPUTED_VALUE"""),"")</f>
        <v/>
      </c>
      <c r="J907" t="str">
        <f>IFERROR(__xludf.DUMMYFUNCTION("""COMPUTED_VALUE"""),"")</f>
        <v/>
      </c>
      <c r="K907" t="str">
        <f>IFERROR(__xludf.DUMMYFUNCTION("""COMPUTED_VALUE"""),"")</f>
        <v/>
      </c>
      <c r="L907" s="61" t="str">
        <f>IFERROR(__xludf.DUMMYFUNCTION("""COMPUTED_VALUE"""),"")</f>
        <v/>
      </c>
      <c r="M907" s="61" t="str">
        <f>IFERROR(__xludf.DUMMYFUNCTION("""COMPUTED_VALUE"""),"")</f>
        <v/>
      </c>
      <c r="N907" t="str">
        <f>IFERROR(__xludf.DUMMYFUNCTION("""COMPUTED_VALUE"""),"")</f>
        <v/>
      </c>
      <c r="O907" t="str">
        <f>IFERROR(__xludf.DUMMYFUNCTION("""COMPUTED_VALUE"""),"")</f>
        <v/>
      </c>
      <c r="P907" t="str">
        <f>IFERROR(__xludf.DUMMYFUNCTION("""COMPUTED_VALUE"""),"")</f>
        <v/>
      </c>
      <c r="Q907" t="str">
        <f>IFERROR(__xludf.DUMMYFUNCTION("""COMPUTED_VALUE"""),"")</f>
        <v/>
      </c>
      <c r="R907" t="str">
        <f>IFERROR(__xludf.DUMMYFUNCTION("""COMPUTED_VALUE"""),"")</f>
        <v/>
      </c>
      <c r="S907" t="str">
        <f>IFERROR(__xludf.DUMMYFUNCTION("""COMPUTED_VALUE"""),"")</f>
        <v/>
      </c>
      <c r="T907" t="str">
        <f>IFERROR(__xludf.DUMMYFUNCTION("""COMPUTED_VALUE"""),"")</f>
        <v/>
      </c>
      <c r="U907" t="str">
        <f>IFERROR(__xludf.DUMMYFUNCTION("""COMPUTED_VALUE"""),"")</f>
        <v/>
      </c>
      <c r="V907" t="str">
        <f>IFERROR(__xludf.DUMMYFUNCTION("""COMPUTED_VALUE"""),"")</f>
        <v/>
      </c>
      <c r="W907" t="str">
        <f>IFERROR(__xludf.DUMMYFUNCTION("""COMPUTED_VALUE"""),"")</f>
        <v/>
      </c>
      <c r="X907" t="str">
        <f>IFERROR(__xludf.DUMMYFUNCTION("""COMPUTED_VALUE"""),"")</f>
        <v/>
      </c>
      <c r="Y907" t="str">
        <f>IFERROR(__xludf.DUMMYFUNCTION("""COMPUTED_VALUE"""),"")</f>
        <v/>
      </c>
      <c r="Z907" t="str">
        <f>IFERROR(__xludf.DUMMYFUNCTION("""COMPUTED_VALUE"""),"")</f>
        <v/>
      </c>
      <c r="AA907" t="str">
        <f>IFERROR(__xludf.DUMMYFUNCTION("""COMPUTED_VALUE"""),"")</f>
        <v/>
      </c>
      <c r="AB907" t="str">
        <f>IFERROR(__xludf.DUMMYFUNCTION("""COMPUTED_VALUE"""),"")</f>
        <v/>
      </c>
      <c r="AC907" t="str">
        <f>IFERROR(__xludf.DUMMYFUNCTION("""COMPUTED_VALUE"""),"")</f>
        <v/>
      </c>
      <c r="AD907" t="str">
        <f>IFERROR(__xludf.DUMMYFUNCTION("""COMPUTED_VALUE"""),"")</f>
        <v/>
      </c>
      <c r="AE907" t="str">
        <f>IFERROR(__xludf.DUMMYFUNCTION("""COMPUTED_VALUE"""),"")</f>
        <v/>
      </c>
      <c r="AF907" t="str">
        <f>IFERROR(__xludf.DUMMYFUNCTION("""COMPUTED_VALUE"""),"")</f>
        <v/>
      </c>
      <c r="AG907" t="str">
        <f>IFERROR(__xludf.DUMMYFUNCTION("""COMPUTED_VALUE"""),"")</f>
        <v/>
      </c>
    </row>
    <row r="908">
      <c r="A908" t="str">
        <f>IFERROR(__xludf.DUMMYFUNCTION("""COMPUTED_VALUE"""),"")</f>
        <v/>
      </c>
      <c r="B908" t="str">
        <f>IFERROR(__xludf.DUMMYFUNCTION("""COMPUTED_VALUE"""),"")</f>
        <v/>
      </c>
      <c r="C908" t="str">
        <f>IFERROR(__xludf.DUMMYFUNCTION("""COMPUTED_VALUE"""),"")</f>
        <v/>
      </c>
      <c r="D908" t="str">
        <f>IFERROR(__xludf.DUMMYFUNCTION("""COMPUTED_VALUE"""),"")</f>
        <v/>
      </c>
      <c r="E908" t="str">
        <f>IFERROR(__xludf.DUMMYFUNCTION("""COMPUTED_VALUE"""),"")</f>
        <v/>
      </c>
      <c r="F908" t="str">
        <f>IFERROR(__xludf.DUMMYFUNCTION("""COMPUTED_VALUE"""),"")</f>
        <v/>
      </c>
      <c r="G908" t="str">
        <f>IFERROR(__xludf.DUMMYFUNCTION("""COMPUTED_VALUE"""),"")</f>
        <v/>
      </c>
      <c r="H908" t="str">
        <f>IFERROR(__xludf.DUMMYFUNCTION("""COMPUTED_VALUE"""),"")</f>
        <v/>
      </c>
      <c r="I908" t="str">
        <f>IFERROR(__xludf.DUMMYFUNCTION("""COMPUTED_VALUE"""),"")</f>
        <v/>
      </c>
      <c r="J908" t="str">
        <f>IFERROR(__xludf.DUMMYFUNCTION("""COMPUTED_VALUE"""),"")</f>
        <v/>
      </c>
      <c r="K908" t="str">
        <f>IFERROR(__xludf.DUMMYFUNCTION("""COMPUTED_VALUE"""),"")</f>
        <v/>
      </c>
      <c r="L908" s="61" t="str">
        <f>IFERROR(__xludf.DUMMYFUNCTION("""COMPUTED_VALUE"""),"")</f>
        <v/>
      </c>
      <c r="M908" s="61" t="str">
        <f>IFERROR(__xludf.DUMMYFUNCTION("""COMPUTED_VALUE"""),"")</f>
        <v/>
      </c>
      <c r="N908" t="str">
        <f>IFERROR(__xludf.DUMMYFUNCTION("""COMPUTED_VALUE"""),"")</f>
        <v/>
      </c>
      <c r="O908" t="str">
        <f>IFERROR(__xludf.DUMMYFUNCTION("""COMPUTED_VALUE"""),"")</f>
        <v/>
      </c>
      <c r="P908" t="str">
        <f>IFERROR(__xludf.DUMMYFUNCTION("""COMPUTED_VALUE"""),"")</f>
        <v/>
      </c>
      <c r="Q908" t="str">
        <f>IFERROR(__xludf.DUMMYFUNCTION("""COMPUTED_VALUE"""),"")</f>
        <v/>
      </c>
      <c r="R908" t="str">
        <f>IFERROR(__xludf.DUMMYFUNCTION("""COMPUTED_VALUE"""),"")</f>
        <v/>
      </c>
      <c r="S908" t="str">
        <f>IFERROR(__xludf.DUMMYFUNCTION("""COMPUTED_VALUE"""),"")</f>
        <v/>
      </c>
      <c r="T908" t="str">
        <f>IFERROR(__xludf.DUMMYFUNCTION("""COMPUTED_VALUE"""),"")</f>
        <v/>
      </c>
      <c r="U908" t="str">
        <f>IFERROR(__xludf.DUMMYFUNCTION("""COMPUTED_VALUE"""),"")</f>
        <v/>
      </c>
      <c r="V908" t="str">
        <f>IFERROR(__xludf.DUMMYFUNCTION("""COMPUTED_VALUE"""),"")</f>
        <v/>
      </c>
      <c r="W908" t="str">
        <f>IFERROR(__xludf.DUMMYFUNCTION("""COMPUTED_VALUE"""),"")</f>
        <v/>
      </c>
      <c r="X908" t="str">
        <f>IFERROR(__xludf.DUMMYFUNCTION("""COMPUTED_VALUE"""),"")</f>
        <v/>
      </c>
      <c r="Y908" t="str">
        <f>IFERROR(__xludf.DUMMYFUNCTION("""COMPUTED_VALUE"""),"")</f>
        <v/>
      </c>
      <c r="Z908" t="str">
        <f>IFERROR(__xludf.DUMMYFUNCTION("""COMPUTED_VALUE"""),"")</f>
        <v/>
      </c>
      <c r="AA908" t="str">
        <f>IFERROR(__xludf.DUMMYFUNCTION("""COMPUTED_VALUE"""),"")</f>
        <v/>
      </c>
      <c r="AB908" t="str">
        <f>IFERROR(__xludf.DUMMYFUNCTION("""COMPUTED_VALUE"""),"")</f>
        <v/>
      </c>
      <c r="AC908" t="str">
        <f>IFERROR(__xludf.DUMMYFUNCTION("""COMPUTED_VALUE"""),"")</f>
        <v/>
      </c>
      <c r="AD908" t="str">
        <f>IFERROR(__xludf.DUMMYFUNCTION("""COMPUTED_VALUE"""),"")</f>
        <v/>
      </c>
      <c r="AE908" t="str">
        <f>IFERROR(__xludf.DUMMYFUNCTION("""COMPUTED_VALUE"""),"")</f>
        <v/>
      </c>
      <c r="AF908" t="str">
        <f>IFERROR(__xludf.DUMMYFUNCTION("""COMPUTED_VALUE"""),"")</f>
        <v/>
      </c>
      <c r="AG908" t="str">
        <f>IFERROR(__xludf.DUMMYFUNCTION("""COMPUTED_VALUE"""),"")</f>
        <v/>
      </c>
    </row>
    <row r="909">
      <c r="A909" t="str">
        <f>IFERROR(__xludf.DUMMYFUNCTION("""COMPUTED_VALUE"""),"")</f>
        <v/>
      </c>
      <c r="B909" t="str">
        <f>IFERROR(__xludf.DUMMYFUNCTION("""COMPUTED_VALUE"""),"")</f>
        <v/>
      </c>
      <c r="C909" t="str">
        <f>IFERROR(__xludf.DUMMYFUNCTION("""COMPUTED_VALUE"""),"")</f>
        <v/>
      </c>
      <c r="D909" t="str">
        <f>IFERROR(__xludf.DUMMYFUNCTION("""COMPUTED_VALUE"""),"")</f>
        <v/>
      </c>
      <c r="E909" t="str">
        <f>IFERROR(__xludf.DUMMYFUNCTION("""COMPUTED_VALUE"""),"")</f>
        <v/>
      </c>
      <c r="F909" t="str">
        <f>IFERROR(__xludf.DUMMYFUNCTION("""COMPUTED_VALUE"""),"")</f>
        <v/>
      </c>
      <c r="G909" t="str">
        <f>IFERROR(__xludf.DUMMYFUNCTION("""COMPUTED_VALUE"""),"")</f>
        <v/>
      </c>
      <c r="H909" t="str">
        <f>IFERROR(__xludf.DUMMYFUNCTION("""COMPUTED_VALUE"""),"")</f>
        <v/>
      </c>
      <c r="I909" t="str">
        <f>IFERROR(__xludf.DUMMYFUNCTION("""COMPUTED_VALUE"""),"")</f>
        <v/>
      </c>
      <c r="J909" t="str">
        <f>IFERROR(__xludf.DUMMYFUNCTION("""COMPUTED_VALUE"""),"")</f>
        <v/>
      </c>
      <c r="K909" t="str">
        <f>IFERROR(__xludf.DUMMYFUNCTION("""COMPUTED_VALUE"""),"")</f>
        <v/>
      </c>
      <c r="L909" s="61" t="str">
        <f>IFERROR(__xludf.DUMMYFUNCTION("""COMPUTED_VALUE"""),"")</f>
        <v/>
      </c>
      <c r="M909" s="61" t="str">
        <f>IFERROR(__xludf.DUMMYFUNCTION("""COMPUTED_VALUE"""),"")</f>
        <v/>
      </c>
      <c r="N909" t="str">
        <f>IFERROR(__xludf.DUMMYFUNCTION("""COMPUTED_VALUE"""),"")</f>
        <v/>
      </c>
      <c r="O909" t="str">
        <f>IFERROR(__xludf.DUMMYFUNCTION("""COMPUTED_VALUE"""),"")</f>
        <v/>
      </c>
      <c r="P909" t="str">
        <f>IFERROR(__xludf.DUMMYFUNCTION("""COMPUTED_VALUE"""),"")</f>
        <v/>
      </c>
      <c r="Q909" t="str">
        <f>IFERROR(__xludf.DUMMYFUNCTION("""COMPUTED_VALUE"""),"")</f>
        <v/>
      </c>
      <c r="R909" t="str">
        <f>IFERROR(__xludf.DUMMYFUNCTION("""COMPUTED_VALUE"""),"")</f>
        <v/>
      </c>
      <c r="S909" t="str">
        <f>IFERROR(__xludf.DUMMYFUNCTION("""COMPUTED_VALUE"""),"")</f>
        <v/>
      </c>
      <c r="T909" t="str">
        <f>IFERROR(__xludf.DUMMYFUNCTION("""COMPUTED_VALUE"""),"")</f>
        <v/>
      </c>
      <c r="U909" t="str">
        <f>IFERROR(__xludf.DUMMYFUNCTION("""COMPUTED_VALUE"""),"")</f>
        <v/>
      </c>
      <c r="V909" t="str">
        <f>IFERROR(__xludf.DUMMYFUNCTION("""COMPUTED_VALUE"""),"")</f>
        <v/>
      </c>
      <c r="W909" t="str">
        <f>IFERROR(__xludf.DUMMYFUNCTION("""COMPUTED_VALUE"""),"")</f>
        <v/>
      </c>
      <c r="X909" t="str">
        <f>IFERROR(__xludf.DUMMYFUNCTION("""COMPUTED_VALUE"""),"")</f>
        <v/>
      </c>
      <c r="Y909" t="str">
        <f>IFERROR(__xludf.DUMMYFUNCTION("""COMPUTED_VALUE"""),"")</f>
        <v/>
      </c>
      <c r="Z909" t="str">
        <f>IFERROR(__xludf.DUMMYFUNCTION("""COMPUTED_VALUE"""),"")</f>
        <v/>
      </c>
      <c r="AA909" t="str">
        <f>IFERROR(__xludf.DUMMYFUNCTION("""COMPUTED_VALUE"""),"")</f>
        <v/>
      </c>
      <c r="AB909" t="str">
        <f>IFERROR(__xludf.DUMMYFUNCTION("""COMPUTED_VALUE"""),"")</f>
        <v/>
      </c>
      <c r="AC909" t="str">
        <f>IFERROR(__xludf.DUMMYFUNCTION("""COMPUTED_VALUE"""),"")</f>
        <v/>
      </c>
      <c r="AD909" t="str">
        <f>IFERROR(__xludf.DUMMYFUNCTION("""COMPUTED_VALUE"""),"")</f>
        <v/>
      </c>
      <c r="AE909" t="str">
        <f>IFERROR(__xludf.DUMMYFUNCTION("""COMPUTED_VALUE"""),"")</f>
        <v/>
      </c>
      <c r="AF909" t="str">
        <f>IFERROR(__xludf.DUMMYFUNCTION("""COMPUTED_VALUE"""),"")</f>
        <v/>
      </c>
      <c r="AG909" t="str">
        <f>IFERROR(__xludf.DUMMYFUNCTION("""COMPUTED_VALUE"""),"")</f>
        <v/>
      </c>
    </row>
    <row r="910">
      <c r="A910" t="str">
        <f>IFERROR(__xludf.DUMMYFUNCTION("""COMPUTED_VALUE"""),"")</f>
        <v/>
      </c>
      <c r="B910" t="str">
        <f>IFERROR(__xludf.DUMMYFUNCTION("""COMPUTED_VALUE"""),"")</f>
        <v/>
      </c>
      <c r="C910" t="str">
        <f>IFERROR(__xludf.DUMMYFUNCTION("""COMPUTED_VALUE"""),"")</f>
        <v/>
      </c>
      <c r="D910" t="str">
        <f>IFERROR(__xludf.DUMMYFUNCTION("""COMPUTED_VALUE"""),"")</f>
        <v/>
      </c>
      <c r="E910" t="str">
        <f>IFERROR(__xludf.DUMMYFUNCTION("""COMPUTED_VALUE"""),"")</f>
        <v/>
      </c>
      <c r="F910" t="str">
        <f>IFERROR(__xludf.DUMMYFUNCTION("""COMPUTED_VALUE"""),"")</f>
        <v/>
      </c>
      <c r="G910" t="str">
        <f>IFERROR(__xludf.DUMMYFUNCTION("""COMPUTED_VALUE"""),"")</f>
        <v/>
      </c>
      <c r="H910" t="str">
        <f>IFERROR(__xludf.DUMMYFUNCTION("""COMPUTED_VALUE"""),"")</f>
        <v/>
      </c>
      <c r="I910" t="str">
        <f>IFERROR(__xludf.DUMMYFUNCTION("""COMPUTED_VALUE"""),"")</f>
        <v/>
      </c>
      <c r="J910" t="str">
        <f>IFERROR(__xludf.DUMMYFUNCTION("""COMPUTED_VALUE"""),"")</f>
        <v/>
      </c>
      <c r="K910" t="str">
        <f>IFERROR(__xludf.DUMMYFUNCTION("""COMPUTED_VALUE"""),"")</f>
        <v/>
      </c>
      <c r="L910" s="61" t="str">
        <f>IFERROR(__xludf.DUMMYFUNCTION("""COMPUTED_VALUE"""),"")</f>
        <v/>
      </c>
      <c r="M910" s="61" t="str">
        <f>IFERROR(__xludf.DUMMYFUNCTION("""COMPUTED_VALUE"""),"")</f>
        <v/>
      </c>
      <c r="N910" t="str">
        <f>IFERROR(__xludf.DUMMYFUNCTION("""COMPUTED_VALUE"""),"")</f>
        <v/>
      </c>
      <c r="O910" t="str">
        <f>IFERROR(__xludf.DUMMYFUNCTION("""COMPUTED_VALUE"""),"")</f>
        <v/>
      </c>
      <c r="P910" t="str">
        <f>IFERROR(__xludf.DUMMYFUNCTION("""COMPUTED_VALUE"""),"")</f>
        <v/>
      </c>
      <c r="Q910" t="str">
        <f>IFERROR(__xludf.DUMMYFUNCTION("""COMPUTED_VALUE"""),"")</f>
        <v/>
      </c>
      <c r="R910" t="str">
        <f>IFERROR(__xludf.DUMMYFUNCTION("""COMPUTED_VALUE"""),"")</f>
        <v/>
      </c>
      <c r="S910" t="str">
        <f>IFERROR(__xludf.DUMMYFUNCTION("""COMPUTED_VALUE"""),"")</f>
        <v/>
      </c>
      <c r="T910" t="str">
        <f>IFERROR(__xludf.DUMMYFUNCTION("""COMPUTED_VALUE"""),"")</f>
        <v/>
      </c>
      <c r="U910" t="str">
        <f>IFERROR(__xludf.DUMMYFUNCTION("""COMPUTED_VALUE"""),"")</f>
        <v/>
      </c>
      <c r="V910" t="str">
        <f>IFERROR(__xludf.DUMMYFUNCTION("""COMPUTED_VALUE"""),"")</f>
        <v/>
      </c>
      <c r="W910" t="str">
        <f>IFERROR(__xludf.DUMMYFUNCTION("""COMPUTED_VALUE"""),"")</f>
        <v/>
      </c>
      <c r="X910" t="str">
        <f>IFERROR(__xludf.DUMMYFUNCTION("""COMPUTED_VALUE"""),"")</f>
        <v/>
      </c>
      <c r="Y910" t="str">
        <f>IFERROR(__xludf.DUMMYFUNCTION("""COMPUTED_VALUE"""),"")</f>
        <v/>
      </c>
      <c r="Z910" t="str">
        <f>IFERROR(__xludf.DUMMYFUNCTION("""COMPUTED_VALUE"""),"")</f>
        <v/>
      </c>
      <c r="AA910" t="str">
        <f>IFERROR(__xludf.DUMMYFUNCTION("""COMPUTED_VALUE"""),"")</f>
        <v/>
      </c>
      <c r="AB910" t="str">
        <f>IFERROR(__xludf.DUMMYFUNCTION("""COMPUTED_VALUE"""),"")</f>
        <v/>
      </c>
      <c r="AC910" t="str">
        <f>IFERROR(__xludf.DUMMYFUNCTION("""COMPUTED_VALUE"""),"")</f>
        <v/>
      </c>
      <c r="AD910" t="str">
        <f>IFERROR(__xludf.DUMMYFUNCTION("""COMPUTED_VALUE"""),"")</f>
        <v/>
      </c>
      <c r="AE910" t="str">
        <f>IFERROR(__xludf.DUMMYFUNCTION("""COMPUTED_VALUE"""),"")</f>
        <v/>
      </c>
      <c r="AF910" t="str">
        <f>IFERROR(__xludf.DUMMYFUNCTION("""COMPUTED_VALUE"""),"")</f>
        <v/>
      </c>
      <c r="AG910" t="str">
        <f>IFERROR(__xludf.DUMMYFUNCTION("""COMPUTED_VALUE"""),"")</f>
        <v/>
      </c>
    </row>
    <row r="911">
      <c r="A911" t="str">
        <f>IFERROR(__xludf.DUMMYFUNCTION("""COMPUTED_VALUE"""),"")</f>
        <v/>
      </c>
      <c r="B911" t="str">
        <f>IFERROR(__xludf.DUMMYFUNCTION("""COMPUTED_VALUE"""),"")</f>
        <v/>
      </c>
      <c r="C911" t="str">
        <f>IFERROR(__xludf.DUMMYFUNCTION("""COMPUTED_VALUE"""),"")</f>
        <v/>
      </c>
      <c r="D911" t="str">
        <f>IFERROR(__xludf.DUMMYFUNCTION("""COMPUTED_VALUE"""),"")</f>
        <v/>
      </c>
      <c r="E911" t="str">
        <f>IFERROR(__xludf.DUMMYFUNCTION("""COMPUTED_VALUE"""),"")</f>
        <v/>
      </c>
      <c r="F911" t="str">
        <f>IFERROR(__xludf.DUMMYFUNCTION("""COMPUTED_VALUE"""),"")</f>
        <v/>
      </c>
      <c r="G911" t="str">
        <f>IFERROR(__xludf.DUMMYFUNCTION("""COMPUTED_VALUE"""),"")</f>
        <v/>
      </c>
      <c r="H911" t="str">
        <f>IFERROR(__xludf.DUMMYFUNCTION("""COMPUTED_VALUE"""),"")</f>
        <v/>
      </c>
      <c r="I911" t="str">
        <f>IFERROR(__xludf.DUMMYFUNCTION("""COMPUTED_VALUE"""),"")</f>
        <v/>
      </c>
      <c r="J911" t="str">
        <f>IFERROR(__xludf.DUMMYFUNCTION("""COMPUTED_VALUE"""),"")</f>
        <v/>
      </c>
      <c r="K911" t="str">
        <f>IFERROR(__xludf.DUMMYFUNCTION("""COMPUTED_VALUE"""),"")</f>
        <v/>
      </c>
      <c r="L911" s="61" t="str">
        <f>IFERROR(__xludf.DUMMYFUNCTION("""COMPUTED_VALUE"""),"")</f>
        <v/>
      </c>
      <c r="M911" s="61" t="str">
        <f>IFERROR(__xludf.DUMMYFUNCTION("""COMPUTED_VALUE"""),"")</f>
        <v/>
      </c>
      <c r="N911" t="str">
        <f>IFERROR(__xludf.DUMMYFUNCTION("""COMPUTED_VALUE"""),"")</f>
        <v/>
      </c>
      <c r="O911" t="str">
        <f>IFERROR(__xludf.DUMMYFUNCTION("""COMPUTED_VALUE"""),"")</f>
        <v/>
      </c>
      <c r="P911" t="str">
        <f>IFERROR(__xludf.DUMMYFUNCTION("""COMPUTED_VALUE"""),"")</f>
        <v/>
      </c>
      <c r="Q911" t="str">
        <f>IFERROR(__xludf.DUMMYFUNCTION("""COMPUTED_VALUE"""),"")</f>
        <v/>
      </c>
      <c r="R911" t="str">
        <f>IFERROR(__xludf.DUMMYFUNCTION("""COMPUTED_VALUE"""),"")</f>
        <v/>
      </c>
      <c r="S911" t="str">
        <f>IFERROR(__xludf.DUMMYFUNCTION("""COMPUTED_VALUE"""),"")</f>
        <v/>
      </c>
      <c r="T911" t="str">
        <f>IFERROR(__xludf.DUMMYFUNCTION("""COMPUTED_VALUE"""),"")</f>
        <v/>
      </c>
      <c r="U911" t="str">
        <f>IFERROR(__xludf.DUMMYFUNCTION("""COMPUTED_VALUE"""),"")</f>
        <v/>
      </c>
      <c r="V911" t="str">
        <f>IFERROR(__xludf.DUMMYFUNCTION("""COMPUTED_VALUE"""),"")</f>
        <v/>
      </c>
      <c r="W911" t="str">
        <f>IFERROR(__xludf.DUMMYFUNCTION("""COMPUTED_VALUE"""),"")</f>
        <v/>
      </c>
      <c r="X911" t="str">
        <f>IFERROR(__xludf.DUMMYFUNCTION("""COMPUTED_VALUE"""),"")</f>
        <v/>
      </c>
      <c r="Y911" t="str">
        <f>IFERROR(__xludf.DUMMYFUNCTION("""COMPUTED_VALUE"""),"")</f>
        <v/>
      </c>
      <c r="Z911" t="str">
        <f>IFERROR(__xludf.DUMMYFUNCTION("""COMPUTED_VALUE"""),"")</f>
        <v/>
      </c>
      <c r="AA911" t="str">
        <f>IFERROR(__xludf.DUMMYFUNCTION("""COMPUTED_VALUE"""),"")</f>
        <v/>
      </c>
      <c r="AB911" t="str">
        <f>IFERROR(__xludf.DUMMYFUNCTION("""COMPUTED_VALUE"""),"")</f>
        <v/>
      </c>
      <c r="AC911" t="str">
        <f>IFERROR(__xludf.DUMMYFUNCTION("""COMPUTED_VALUE"""),"")</f>
        <v/>
      </c>
      <c r="AD911" t="str">
        <f>IFERROR(__xludf.DUMMYFUNCTION("""COMPUTED_VALUE"""),"")</f>
        <v/>
      </c>
      <c r="AE911" t="str">
        <f>IFERROR(__xludf.DUMMYFUNCTION("""COMPUTED_VALUE"""),"")</f>
        <v/>
      </c>
      <c r="AF911" t="str">
        <f>IFERROR(__xludf.DUMMYFUNCTION("""COMPUTED_VALUE"""),"")</f>
        <v/>
      </c>
      <c r="AG911" t="str">
        <f>IFERROR(__xludf.DUMMYFUNCTION("""COMPUTED_VALUE"""),"")</f>
        <v/>
      </c>
    </row>
    <row r="912">
      <c r="A912" t="str">
        <f>IFERROR(__xludf.DUMMYFUNCTION("""COMPUTED_VALUE"""),"")</f>
        <v/>
      </c>
      <c r="B912" t="str">
        <f>IFERROR(__xludf.DUMMYFUNCTION("""COMPUTED_VALUE"""),"")</f>
        <v/>
      </c>
      <c r="C912" t="str">
        <f>IFERROR(__xludf.DUMMYFUNCTION("""COMPUTED_VALUE"""),"")</f>
        <v/>
      </c>
      <c r="D912" t="str">
        <f>IFERROR(__xludf.DUMMYFUNCTION("""COMPUTED_VALUE"""),"")</f>
        <v/>
      </c>
      <c r="E912" t="str">
        <f>IFERROR(__xludf.DUMMYFUNCTION("""COMPUTED_VALUE"""),"")</f>
        <v/>
      </c>
      <c r="F912" t="str">
        <f>IFERROR(__xludf.DUMMYFUNCTION("""COMPUTED_VALUE"""),"")</f>
        <v/>
      </c>
      <c r="G912" t="str">
        <f>IFERROR(__xludf.DUMMYFUNCTION("""COMPUTED_VALUE"""),"")</f>
        <v/>
      </c>
      <c r="H912" t="str">
        <f>IFERROR(__xludf.DUMMYFUNCTION("""COMPUTED_VALUE"""),"")</f>
        <v/>
      </c>
      <c r="I912" t="str">
        <f>IFERROR(__xludf.DUMMYFUNCTION("""COMPUTED_VALUE"""),"")</f>
        <v/>
      </c>
      <c r="J912" t="str">
        <f>IFERROR(__xludf.DUMMYFUNCTION("""COMPUTED_VALUE"""),"")</f>
        <v/>
      </c>
      <c r="K912" t="str">
        <f>IFERROR(__xludf.DUMMYFUNCTION("""COMPUTED_VALUE"""),"")</f>
        <v/>
      </c>
      <c r="L912" s="61" t="str">
        <f>IFERROR(__xludf.DUMMYFUNCTION("""COMPUTED_VALUE"""),"")</f>
        <v/>
      </c>
      <c r="M912" s="61" t="str">
        <f>IFERROR(__xludf.DUMMYFUNCTION("""COMPUTED_VALUE"""),"")</f>
        <v/>
      </c>
      <c r="N912" t="str">
        <f>IFERROR(__xludf.DUMMYFUNCTION("""COMPUTED_VALUE"""),"")</f>
        <v/>
      </c>
      <c r="O912" t="str">
        <f>IFERROR(__xludf.DUMMYFUNCTION("""COMPUTED_VALUE"""),"")</f>
        <v/>
      </c>
      <c r="P912" t="str">
        <f>IFERROR(__xludf.DUMMYFUNCTION("""COMPUTED_VALUE"""),"")</f>
        <v/>
      </c>
      <c r="Q912" t="str">
        <f>IFERROR(__xludf.DUMMYFUNCTION("""COMPUTED_VALUE"""),"")</f>
        <v/>
      </c>
      <c r="R912" t="str">
        <f>IFERROR(__xludf.DUMMYFUNCTION("""COMPUTED_VALUE"""),"")</f>
        <v/>
      </c>
      <c r="S912" t="str">
        <f>IFERROR(__xludf.DUMMYFUNCTION("""COMPUTED_VALUE"""),"")</f>
        <v/>
      </c>
      <c r="T912" t="str">
        <f>IFERROR(__xludf.DUMMYFUNCTION("""COMPUTED_VALUE"""),"")</f>
        <v/>
      </c>
      <c r="U912" t="str">
        <f>IFERROR(__xludf.DUMMYFUNCTION("""COMPUTED_VALUE"""),"")</f>
        <v/>
      </c>
      <c r="V912" t="str">
        <f>IFERROR(__xludf.DUMMYFUNCTION("""COMPUTED_VALUE"""),"")</f>
        <v/>
      </c>
      <c r="W912" t="str">
        <f>IFERROR(__xludf.DUMMYFUNCTION("""COMPUTED_VALUE"""),"")</f>
        <v/>
      </c>
      <c r="X912" t="str">
        <f>IFERROR(__xludf.DUMMYFUNCTION("""COMPUTED_VALUE"""),"")</f>
        <v/>
      </c>
      <c r="Y912" t="str">
        <f>IFERROR(__xludf.DUMMYFUNCTION("""COMPUTED_VALUE"""),"")</f>
        <v/>
      </c>
      <c r="Z912" t="str">
        <f>IFERROR(__xludf.DUMMYFUNCTION("""COMPUTED_VALUE"""),"")</f>
        <v/>
      </c>
      <c r="AA912" t="str">
        <f>IFERROR(__xludf.DUMMYFUNCTION("""COMPUTED_VALUE"""),"")</f>
        <v/>
      </c>
      <c r="AB912" t="str">
        <f>IFERROR(__xludf.DUMMYFUNCTION("""COMPUTED_VALUE"""),"")</f>
        <v/>
      </c>
      <c r="AC912" t="str">
        <f>IFERROR(__xludf.DUMMYFUNCTION("""COMPUTED_VALUE"""),"")</f>
        <v/>
      </c>
      <c r="AD912" t="str">
        <f>IFERROR(__xludf.DUMMYFUNCTION("""COMPUTED_VALUE"""),"")</f>
        <v/>
      </c>
      <c r="AE912" t="str">
        <f>IFERROR(__xludf.DUMMYFUNCTION("""COMPUTED_VALUE"""),"")</f>
        <v/>
      </c>
      <c r="AF912" t="str">
        <f>IFERROR(__xludf.DUMMYFUNCTION("""COMPUTED_VALUE"""),"")</f>
        <v/>
      </c>
      <c r="AG912" t="str">
        <f>IFERROR(__xludf.DUMMYFUNCTION("""COMPUTED_VALUE"""),"")</f>
        <v/>
      </c>
    </row>
    <row r="913">
      <c r="A913" t="str">
        <f>IFERROR(__xludf.DUMMYFUNCTION("""COMPUTED_VALUE"""),"")</f>
        <v/>
      </c>
      <c r="B913" t="str">
        <f>IFERROR(__xludf.DUMMYFUNCTION("""COMPUTED_VALUE"""),"")</f>
        <v/>
      </c>
      <c r="C913" t="str">
        <f>IFERROR(__xludf.DUMMYFUNCTION("""COMPUTED_VALUE"""),"")</f>
        <v/>
      </c>
      <c r="D913" t="str">
        <f>IFERROR(__xludf.DUMMYFUNCTION("""COMPUTED_VALUE"""),"")</f>
        <v/>
      </c>
      <c r="E913" t="str">
        <f>IFERROR(__xludf.DUMMYFUNCTION("""COMPUTED_VALUE"""),"")</f>
        <v/>
      </c>
      <c r="F913" t="str">
        <f>IFERROR(__xludf.DUMMYFUNCTION("""COMPUTED_VALUE"""),"")</f>
        <v/>
      </c>
      <c r="G913" t="str">
        <f>IFERROR(__xludf.DUMMYFUNCTION("""COMPUTED_VALUE"""),"")</f>
        <v/>
      </c>
      <c r="H913" t="str">
        <f>IFERROR(__xludf.DUMMYFUNCTION("""COMPUTED_VALUE"""),"")</f>
        <v/>
      </c>
      <c r="I913" t="str">
        <f>IFERROR(__xludf.DUMMYFUNCTION("""COMPUTED_VALUE"""),"")</f>
        <v/>
      </c>
      <c r="J913" t="str">
        <f>IFERROR(__xludf.DUMMYFUNCTION("""COMPUTED_VALUE"""),"")</f>
        <v/>
      </c>
      <c r="K913" t="str">
        <f>IFERROR(__xludf.DUMMYFUNCTION("""COMPUTED_VALUE"""),"")</f>
        <v/>
      </c>
      <c r="L913" s="61" t="str">
        <f>IFERROR(__xludf.DUMMYFUNCTION("""COMPUTED_VALUE"""),"")</f>
        <v/>
      </c>
      <c r="M913" s="61" t="str">
        <f>IFERROR(__xludf.DUMMYFUNCTION("""COMPUTED_VALUE"""),"")</f>
        <v/>
      </c>
      <c r="N913" t="str">
        <f>IFERROR(__xludf.DUMMYFUNCTION("""COMPUTED_VALUE"""),"")</f>
        <v/>
      </c>
      <c r="O913" t="str">
        <f>IFERROR(__xludf.DUMMYFUNCTION("""COMPUTED_VALUE"""),"")</f>
        <v/>
      </c>
      <c r="P913" t="str">
        <f>IFERROR(__xludf.DUMMYFUNCTION("""COMPUTED_VALUE"""),"")</f>
        <v/>
      </c>
      <c r="Q913" t="str">
        <f>IFERROR(__xludf.DUMMYFUNCTION("""COMPUTED_VALUE"""),"")</f>
        <v/>
      </c>
      <c r="R913" t="str">
        <f>IFERROR(__xludf.DUMMYFUNCTION("""COMPUTED_VALUE"""),"")</f>
        <v/>
      </c>
      <c r="S913" t="str">
        <f>IFERROR(__xludf.DUMMYFUNCTION("""COMPUTED_VALUE"""),"")</f>
        <v/>
      </c>
      <c r="T913" t="str">
        <f>IFERROR(__xludf.DUMMYFUNCTION("""COMPUTED_VALUE"""),"")</f>
        <v/>
      </c>
      <c r="U913" t="str">
        <f>IFERROR(__xludf.DUMMYFUNCTION("""COMPUTED_VALUE"""),"")</f>
        <v/>
      </c>
      <c r="V913" t="str">
        <f>IFERROR(__xludf.DUMMYFUNCTION("""COMPUTED_VALUE"""),"")</f>
        <v/>
      </c>
      <c r="W913" t="str">
        <f>IFERROR(__xludf.DUMMYFUNCTION("""COMPUTED_VALUE"""),"")</f>
        <v/>
      </c>
      <c r="X913" t="str">
        <f>IFERROR(__xludf.DUMMYFUNCTION("""COMPUTED_VALUE"""),"")</f>
        <v/>
      </c>
      <c r="Y913" t="str">
        <f>IFERROR(__xludf.DUMMYFUNCTION("""COMPUTED_VALUE"""),"")</f>
        <v/>
      </c>
      <c r="Z913" t="str">
        <f>IFERROR(__xludf.DUMMYFUNCTION("""COMPUTED_VALUE"""),"")</f>
        <v/>
      </c>
      <c r="AA913" t="str">
        <f>IFERROR(__xludf.DUMMYFUNCTION("""COMPUTED_VALUE"""),"")</f>
        <v/>
      </c>
      <c r="AB913" t="str">
        <f>IFERROR(__xludf.DUMMYFUNCTION("""COMPUTED_VALUE"""),"")</f>
        <v/>
      </c>
      <c r="AC913" t="str">
        <f>IFERROR(__xludf.DUMMYFUNCTION("""COMPUTED_VALUE"""),"")</f>
        <v/>
      </c>
      <c r="AD913" t="str">
        <f>IFERROR(__xludf.DUMMYFUNCTION("""COMPUTED_VALUE"""),"")</f>
        <v/>
      </c>
      <c r="AE913" t="str">
        <f>IFERROR(__xludf.DUMMYFUNCTION("""COMPUTED_VALUE"""),"")</f>
        <v/>
      </c>
      <c r="AF913" t="str">
        <f>IFERROR(__xludf.DUMMYFUNCTION("""COMPUTED_VALUE"""),"")</f>
        <v/>
      </c>
      <c r="AG913" t="str">
        <f>IFERROR(__xludf.DUMMYFUNCTION("""COMPUTED_VALUE"""),"")</f>
        <v/>
      </c>
    </row>
    <row r="914">
      <c r="A914" t="str">
        <f>IFERROR(__xludf.DUMMYFUNCTION("""COMPUTED_VALUE"""),"")</f>
        <v/>
      </c>
      <c r="B914" t="str">
        <f>IFERROR(__xludf.DUMMYFUNCTION("""COMPUTED_VALUE"""),"")</f>
        <v/>
      </c>
      <c r="C914" t="str">
        <f>IFERROR(__xludf.DUMMYFUNCTION("""COMPUTED_VALUE"""),"")</f>
        <v/>
      </c>
      <c r="D914" t="str">
        <f>IFERROR(__xludf.DUMMYFUNCTION("""COMPUTED_VALUE"""),"")</f>
        <v/>
      </c>
      <c r="E914" t="str">
        <f>IFERROR(__xludf.DUMMYFUNCTION("""COMPUTED_VALUE"""),"")</f>
        <v/>
      </c>
      <c r="F914" t="str">
        <f>IFERROR(__xludf.DUMMYFUNCTION("""COMPUTED_VALUE"""),"")</f>
        <v/>
      </c>
      <c r="G914" t="str">
        <f>IFERROR(__xludf.DUMMYFUNCTION("""COMPUTED_VALUE"""),"")</f>
        <v/>
      </c>
      <c r="H914" t="str">
        <f>IFERROR(__xludf.DUMMYFUNCTION("""COMPUTED_VALUE"""),"")</f>
        <v/>
      </c>
      <c r="I914" t="str">
        <f>IFERROR(__xludf.DUMMYFUNCTION("""COMPUTED_VALUE"""),"")</f>
        <v/>
      </c>
      <c r="J914" t="str">
        <f>IFERROR(__xludf.DUMMYFUNCTION("""COMPUTED_VALUE"""),"")</f>
        <v/>
      </c>
      <c r="K914" t="str">
        <f>IFERROR(__xludf.DUMMYFUNCTION("""COMPUTED_VALUE"""),"")</f>
        <v/>
      </c>
      <c r="L914" s="61" t="str">
        <f>IFERROR(__xludf.DUMMYFUNCTION("""COMPUTED_VALUE"""),"")</f>
        <v/>
      </c>
      <c r="M914" s="61" t="str">
        <f>IFERROR(__xludf.DUMMYFUNCTION("""COMPUTED_VALUE"""),"")</f>
        <v/>
      </c>
      <c r="N914" t="str">
        <f>IFERROR(__xludf.DUMMYFUNCTION("""COMPUTED_VALUE"""),"")</f>
        <v/>
      </c>
      <c r="O914" t="str">
        <f>IFERROR(__xludf.DUMMYFUNCTION("""COMPUTED_VALUE"""),"")</f>
        <v/>
      </c>
      <c r="P914" t="str">
        <f>IFERROR(__xludf.DUMMYFUNCTION("""COMPUTED_VALUE"""),"")</f>
        <v/>
      </c>
      <c r="Q914" t="str">
        <f>IFERROR(__xludf.DUMMYFUNCTION("""COMPUTED_VALUE"""),"")</f>
        <v/>
      </c>
      <c r="R914" t="str">
        <f>IFERROR(__xludf.DUMMYFUNCTION("""COMPUTED_VALUE"""),"")</f>
        <v/>
      </c>
      <c r="S914" t="str">
        <f>IFERROR(__xludf.DUMMYFUNCTION("""COMPUTED_VALUE"""),"")</f>
        <v/>
      </c>
      <c r="T914" t="str">
        <f>IFERROR(__xludf.DUMMYFUNCTION("""COMPUTED_VALUE"""),"")</f>
        <v/>
      </c>
      <c r="U914" t="str">
        <f>IFERROR(__xludf.DUMMYFUNCTION("""COMPUTED_VALUE"""),"")</f>
        <v/>
      </c>
      <c r="V914" t="str">
        <f>IFERROR(__xludf.DUMMYFUNCTION("""COMPUTED_VALUE"""),"")</f>
        <v/>
      </c>
      <c r="W914" t="str">
        <f>IFERROR(__xludf.DUMMYFUNCTION("""COMPUTED_VALUE"""),"")</f>
        <v/>
      </c>
      <c r="X914" t="str">
        <f>IFERROR(__xludf.DUMMYFUNCTION("""COMPUTED_VALUE"""),"")</f>
        <v/>
      </c>
      <c r="Y914" t="str">
        <f>IFERROR(__xludf.DUMMYFUNCTION("""COMPUTED_VALUE"""),"")</f>
        <v/>
      </c>
      <c r="Z914" t="str">
        <f>IFERROR(__xludf.DUMMYFUNCTION("""COMPUTED_VALUE"""),"")</f>
        <v/>
      </c>
      <c r="AA914" t="str">
        <f>IFERROR(__xludf.DUMMYFUNCTION("""COMPUTED_VALUE"""),"")</f>
        <v/>
      </c>
      <c r="AB914" t="str">
        <f>IFERROR(__xludf.DUMMYFUNCTION("""COMPUTED_VALUE"""),"")</f>
        <v/>
      </c>
      <c r="AC914" t="str">
        <f>IFERROR(__xludf.DUMMYFUNCTION("""COMPUTED_VALUE"""),"")</f>
        <v/>
      </c>
      <c r="AD914" t="str">
        <f>IFERROR(__xludf.DUMMYFUNCTION("""COMPUTED_VALUE"""),"")</f>
        <v/>
      </c>
      <c r="AE914" t="str">
        <f>IFERROR(__xludf.DUMMYFUNCTION("""COMPUTED_VALUE"""),"")</f>
        <v/>
      </c>
      <c r="AF914" t="str">
        <f>IFERROR(__xludf.DUMMYFUNCTION("""COMPUTED_VALUE"""),"")</f>
        <v/>
      </c>
      <c r="AG914" t="str">
        <f>IFERROR(__xludf.DUMMYFUNCTION("""COMPUTED_VALUE"""),"")</f>
        <v/>
      </c>
    </row>
    <row r="915">
      <c r="A915" t="str">
        <f>IFERROR(__xludf.DUMMYFUNCTION("""COMPUTED_VALUE"""),"")</f>
        <v/>
      </c>
      <c r="B915" t="str">
        <f>IFERROR(__xludf.DUMMYFUNCTION("""COMPUTED_VALUE"""),"")</f>
        <v/>
      </c>
      <c r="C915" t="str">
        <f>IFERROR(__xludf.DUMMYFUNCTION("""COMPUTED_VALUE"""),"")</f>
        <v/>
      </c>
      <c r="D915" t="str">
        <f>IFERROR(__xludf.DUMMYFUNCTION("""COMPUTED_VALUE"""),"")</f>
        <v/>
      </c>
      <c r="E915" t="str">
        <f>IFERROR(__xludf.DUMMYFUNCTION("""COMPUTED_VALUE"""),"")</f>
        <v/>
      </c>
      <c r="F915" t="str">
        <f>IFERROR(__xludf.DUMMYFUNCTION("""COMPUTED_VALUE"""),"")</f>
        <v/>
      </c>
      <c r="G915" t="str">
        <f>IFERROR(__xludf.DUMMYFUNCTION("""COMPUTED_VALUE"""),"")</f>
        <v/>
      </c>
      <c r="H915" t="str">
        <f>IFERROR(__xludf.DUMMYFUNCTION("""COMPUTED_VALUE"""),"")</f>
        <v/>
      </c>
      <c r="I915" t="str">
        <f>IFERROR(__xludf.DUMMYFUNCTION("""COMPUTED_VALUE"""),"")</f>
        <v/>
      </c>
      <c r="J915" t="str">
        <f>IFERROR(__xludf.DUMMYFUNCTION("""COMPUTED_VALUE"""),"")</f>
        <v/>
      </c>
      <c r="K915" t="str">
        <f>IFERROR(__xludf.DUMMYFUNCTION("""COMPUTED_VALUE"""),"")</f>
        <v/>
      </c>
      <c r="L915" s="61" t="str">
        <f>IFERROR(__xludf.DUMMYFUNCTION("""COMPUTED_VALUE"""),"")</f>
        <v/>
      </c>
      <c r="M915" s="61" t="str">
        <f>IFERROR(__xludf.DUMMYFUNCTION("""COMPUTED_VALUE"""),"")</f>
        <v/>
      </c>
      <c r="N915" t="str">
        <f>IFERROR(__xludf.DUMMYFUNCTION("""COMPUTED_VALUE"""),"")</f>
        <v/>
      </c>
      <c r="O915" t="str">
        <f>IFERROR(__xludf.DUMMYFUNCTION("""COMPUTED_VALUE"""),"")</f>
        <v/>
      </c>
      <c r="P915" t="str">
        <f>IFERROR(__xludf.DUMMYFUNCTION("""COMPUTED_VALUE"""),"")</f>
        <v/>
      </c>
      <c r="Q915" t="str">
        <f>IFERROR(__xludf.DUMMYFUNCTION("""COMPUTED_VALUE"""),"")</f>
        <v/>
      </c>
      <c r="R915" t="str">
        <f>IFERROR(__xludf.DUMMYFUNCTION("""COMPUTED_VALUE"""),"")</f>
        <v/>
      </c>
      <c r="S915" t="str">
        <f>IFERROR(__xludf.DUMMYFUNCTION("""COMPUTED_VALUE"""),"")</f>
        <v/>
      </c>
      <c r="T915" t="str">
        <f>IFERROR(__xludf.DUMMYFUNCTION("""COMPUTED_VALUE"""),"")</f>
        <v/>
      </c>
      <c r="U915" t="str">
        <f>IFERROR(__xludf.DUMMYFUNCTION("""COMPUTED_VALUE"""),"")</f>
        <v/>
      </c>
      <c r="V915" t="str">
        <f>IFERROR(__xludf.DUMMYFUNCTION("""COMPUTED_VALUE"""),"")</f>
        <v/>
      </c>
      <c r="W915" t="str">
        <f>IFERROR(__xludf.DUMMYFUNCTION("""COMPUTED_VALUE"""),"")</f>
        <v/>
      </c>
      <c r="X915" t="str">
        <f>IFERROR(__xludf.DUMMYFUNCTION("""COMPUTED_VALUE"""),"")</f>
        <v/>
      </c>
      <c r="Y915" t="str">
        <f>IFERROR(__xludf.DUMMYFUNCTION("""COMPUTED_VALUE"""),"")</f>
        <v/>
      </c>
      <c r="Z915" t="str">
        <f>IFERROR(__xludf.DUMMYFUNCTION("""COMPUTED_VALUE"""),"")</f>
        <v/>
      </c>
      <c r="AA915" t="str">
        <f>IFERROR(__xludf.DUMMYFUNCTION("""COMPUTED_VALUE"""),"")</f>
        <v/>
      </c>
      <c r="AB915" t="str">
        <f>IFERROR(__xludf.DUMMYFUNCTION("""COMPUTED_VALUE"""),"")</f>
        <v/>
      </c>
      <c r="AC915" t="str">
        <f>IFERROR(__xludf.DUMMYFUNCTION("""COMPUTED_VALUE"""),"")</f>
        <v/>
      </c>
      <c r="AD915" t="str">
        <f>IFERROR(__xludf.DUMMYFUNCTION("""COMPUTED_VALUE"""),"")</f>
        <v/>
      </c>
      <c r="AE915" t="str">
        <f>IFERROR(__xludf.DUMMYFUNCTION("""COMPUTED_VALUE"""),"")</f>
        <v/>
      </c>
      <c r="AF915" t="str">
        <f>IFERROR(__xludf.DUMMYFUNCTION("""COMPUTED_VALUE"""),"")</f>
        <v/>
      </c>
      <c r="AG915" t="str">
        <f>IFERROR(__xludf.DUMMYFUNCTION("""COMPUTED_VALUE"""),"")</f>
        <v/>
      </c>
    </row>
    <row r="916">
      <c r="A916" t="str">
        <f>IFERROR(__xludf.DUMMYFUNCTION("""COMPUTED_VALUE"""),"")</f>
        <v/>
      </c>
      <c r="B916" t="str">
        <f>IFERROR(__xludf.DUMMYFUNCTION("""COMPUTED_VALUE"""),"")</f>
        <v/>
      </c>
      <c r="C916" t="str">
        <f>IFERROR(__xludf.DUMMYFUNCTION("""COMPUTED_VALUE"""),"")</f>
        <v/>
      </c>
      <c r="D916" t="str">
        <f>IFERROR(__xludf.DUMMYFUNCTION("""COMPUTED_VALUE"""),"")</f>
        <v/>
      </c>
      <c r="E916" t="str">
        <f>IFERROR(__xludf.DUMMYFUNCTION("""COMPUTED_VALUE"""),"")</f>
        <v/>
      </c>
      <c r="F916" t="str">
        <f>IFERROR(__xludf.DUMMYFUNCTION("""COMPUTED_VALUE"""),"")</f>
        <v/>
      </c>
      <c r="G916" t="str">
        <f>IFERROR(__xludf.DUMMYFUNCTION("""COMPUTED_VALUE"""),"")</f>
        <v/>
      </c>
      <c r="H916" t="str">
        <f>IFERROR(__xludf.DUMMYFUNCTION("""COMPUTED_VALUE"""),"")</f>
        <v/>
      </c>
      <c r="I916" t="str">
        <f>IFERROR(__xludf.DUMMYFUNCTION("""COMPUTED_VALUE"""),"")</f>
        <v/>
      </c>
      <c r="J916" t="str">
        <f>IFERROR(__xludf.DUMMYFUNCTION("""COMPUTED_VALUE"""),"")</f>
        <v/>
      </c>
      <c r="K916" t="str">
        <f>IFERROR(__xludf.DUMMYFUNCTION("""COMPUTED_VALUE"""),"")</f>
        <v/>
      </c>
      <c r="L916" s="61" t="str">
        <f>IFERROR(__xludf.DUMMYFUNCTION("""COMPUTED_VALUE"""),"")</f>
        <v/>
      </c>
      <c r="M916" s="61" t="str">
        <f>IFERROR(__xludf.DUMMYFUNCTION("""COMPUTED_VALUE"""),"")</f>
        <v/>
      </c>
      <c r="N916" t="str">
        <f>IFERROR(__xludf.DUMMYFUNCTION("""COMPUTED_VALUE"""),"")</f>
        <v/>
      </c>
      <c r="O916" t="str">
        <f>IFERROR(__xludf.DUMMYFUNCTION("""COMPUTED_VALUE"""),"")</f>
        <v/>
      </c>
      <c r="P916" t="str">
        <f>IFERROR(__xludf.DUMMYFUNCTION("""COMPUTED_VALUE"""),"")</f>
        <v/>
      </c>
      <c r="Q916" t="str">
        <f>IFERROR(__xludf.DUMMYFUNCTION("""COMPUTED_VALUE"""),"")</f>
        <v/>
      </c>
      <c r="R916" t="str">
        <f>IFERROR(__xludf.DUMMYFUNCTION("""COMPUTED_VALUE"""),"")</f>
        <v/>
      </c>
      <c r="S916" t="str">
        <f>IFERROR(__xludf.DUMMYFUNCTION("""COMPUTED_VALUE"""),"")</f>
        <v/>
      </c>
      <c r="T916" t="str">
        <f>IFERROR(__xludf.DUMMYFUNCTION("""COMPUTED_VALUE"""),"")</f>
        <v/>
      </c>
      <c r="U916" t="str">
        <f>IFERROR(__xludf.DUMMYFUNCTION("""COMPUTED_VALUE"""),"")</f>
        <v/>
      </c>
      <c r="V916" t="str">
        <f>IFERROR(__xludf.DUMMYFUNCTION("""COMPUTED_VALUE"""),"")</f>
        <v/>
      </c>
      <c r="W916" t="str">
        <f>IFERROR(__xludf.DUMMYFUNCTION("""COMPUTED_VALUE"""),"")</f>
        <v/>
      </c>
      <c r="X916" t="str">
        <f>IFERROR(__xludf.DUMMYFUNCTION("""COMPUTED_VALUE"""),"")</f>
        <v/>
      </c>
      <c r="Y916" t="str">
        <f>IFERROR(__xludf.DUMMYFUNCTION("""COMPUTED_VALUE"""),"")</f>
        <v/>
      </c>
      <c r="Z916" t="str">
        <f>IFERROR(__xludf.DUMMYFUNCTION("""COMPUTED_VALUE"""),"")</f>
        <v/>
      </c>
      <c r="AA916" t="str">
        <f>IFERROR(__xludf.DUMMYFUNCTION("""COMPUTED_VALUE"""),"")</f>
        <v/>
      </c>
      <c r="AB916" t="str">
        <f>IFERROR(__xludf.DUMMYFUNCTION("""COMPUTED_VALUE"""),"")</f>
        <v/>
      </c>
      <c r="AC916" t="str">
        <f>IFERROR(__xludf.DUMMYFUNCTION("""COMPUTED_VALUE"""),"")</f>
        <v/>
      </c>
      <c r="AD916" t="str">
        <f>IFERROR(__xludf.DUMMYFUNCTION("""COMPUTED_VALUE"""),"")</f>
        <v/>
      </c>
      <c r="AE916" t="str">
        <f>IFERROR(__xludf.DUMMYFUNCTION("""COMPUTED_VALUE"""),"")</f>
        <v/>
      </c>
      <c r="AF916" t="str">
        <f>IFERROR(__xludf.DUMMYFUNCTION("""COMPUTED_VALUE"""),"")</f>
        <v/>
      </c>
      <c r="AG916" t="str">
        <f>IFERROR(__xludf.DUMMYFUNCTION("""COMPUTED_VALUE"""),"")</f>
        <v/>
      </c>
    </row>
    <row r="917">
      <c r="A917" t="str">
        <f>IFERROR(__xludf.DUMMYFUNCTION("""COMPUTED_VALUE"""),"")</f>
        <v/>
      </c>
      <c r="B917" t="str">
        <f>IFERROR(__xludf.DUMMYFUNCTION("""COMPUTED_VALUE"""),"")</f>
        <v/>
      </c>
      <c r="C917" t="str">
        <f>IFERROR(__xludf.DUMMYFUNCTION("""COMPUTED_VALUE"""),"")</f>
        <v/>
      </c>
      <c r="D917" t="str">
        <f>IFERROR(__xludf.DUMMYFUNCTION("""COMPUTED_VALUE"""),"")</f>
        <v/>
      </c>
      <c r="E917" t="str">
        <f>IFERROR(__xludf.DUMMYFUNCTION("""COMPUTED_VALUE"""),"")</f>
        <v/>
      </c>
      <c r="F917" t="str">
        <f>IFERROR(__xludf.DUMMYFUNCTION("""COMPUTED_VALUE"""),"")</f>
        <v/>
      </c>
      <c r="G917" t="str">
        <f>IFERROR(__xludf.DUMMYFUNCTION("""COMPUTED_VALUE"""),"")</f>
        <v/>
      </c>
      <c r="H917" t="str">
        <f>IFERROR(__xludf.DUMMYFUNCTION("""COMPUTED_VALUE"""),"")</f>
        <v/>
      </c>
      <c r="I917" t="str">
        <f>IFERROR(__xludf.DUMMYFUNCTION("""COMPUTED_VALUE"""),"")</f>
        <v/>
      </c>
      <c r="J917" t="str">
        <f>IFERROR(__xludf.DUMMYFUNCTION("""COMPUTED_VALUE"""),"")</f>
        <v/>
      </c>
      <c r="K917" t="str">
        <f>IFERROR(__xludf.DUMMYFUNCTION("""COMPUTED_VALUE"""),"")</f>
        <v/>
      </c>
      <c r="L917" s="61" t="str">
        <f>IFERROR(__xludf.DUMMYFUNCTION("""COMPUTED_VALUE"""),"")</f>
        <v/>
      </c>
      <c r="M917" s="61" t="str">
        <f>IFERROR(__xludf.DUMMYFUNCTION("""COMPUTED_VALUE"""),"")</f>
        <v/>
      </c>
      <c r="N917" t="str">
        <f>IFERROR(__xludf.DUMMYFUNCTION("""COMPUTED_VALUE"""),"")</f>
        <v/>
      </c>
      <c r="O917" t="str">
        <f>IFERROR(__xludf.DUMMYFUNCTION("""COMPUTED_VALUE"""),"")</f>
        <v/>
      </c>
      <c r="P917" t="str">
        <f>IFERROR(__xludf.DUMMYFUNCTION("""COMPUTED_VALUE"""),"")</f>
        <v/>
      </c>
      <c r="Q917" t="str">
        <f>IFERROR(__xludf.DUMMYFUNCTION("""COMPUTED_VALUE"""),"")</f>
        <v/>
      </c>
      <c r="R917" t="str">
        <f>IFERROR(__xludf.DUMMYFUNCTION("""COMPUTED_VALUE"""),"")</f>
        <v/>
      </c>
      <c r="S917" t="str">
        <f>IFERROR(__xludf.DUMMYFUNCTION("""COMPUTED_VALUE"""),"")</f>
        <v/>
      </c>
      <c r="T917" t="str">
        <f>IFERROR(__xludf.DUMMYFUNCTION("""COMPUTED_VALUE"""),"")</f>
        <v/>
      </c>
      <c r="U917" t="str">
        <f>IFERROR(__xludf.DUMMYFUNCTION("""COMPUTED_VALUE"""),"")</f>
        <v/>
      </c>
      <c r="V917" t="str">
        <f>IFERROR(__xludf.DUMMYFUNCTION("""COMPUTED_VALUE"""),"")</f>
        <v/>
      </c>
      <c r="W917" t="str">
        <f>IFERROR(__xludf.DUMMYFUNCTION("""COMPUTED_VALUE"""),"")</f>
        <v/>
      </c>
      <c r="X917" t="str">
        <f>IFERROR(__xludf.DUMMYFUNCTION("""COMPUTED_VALUE"""),"")</f>
        <v/>
      </c>
      <c r="Y917" t="str">
        <f>IFERROR(__xludf.DUMMYFUNCTION("""COMPUTED_VALUE"""),"")</f>
        <v/>
      </c>
      <c r="Z917" t="str">
        <f>IFERROR(__xludf.DUMMYFUNCTION("""COMPUTED_VALUE"""),"")</f>
        <v/>
      </c>
      <c r="AA917" t="str">
        <f>IFERROR(__xludf.DUMMYFUNCTION("""COMPUTED_VALUE"""),"")</f>
        <v/>
      </c>
      <c r="AB917" t="str">
        <f>IFERROR(__xludf.DUMMYFUNCTION("""COMPUTED_VALUE"""),"")</f>
        <v/>
      </c>
      <c r="AC917" t="str">
        <f>IFERROR(__xludf.DUMMYFUNCTION("""COMPUTED_VALUE"""),"")</f>
        <v/>
      </c>
      <c r="AD917" t="str">
        <f>IFERROR(__xludf.DUMMYFUNCTION("""COMPUTED_VALUE"""),"")</f>
        <v/>
      </c>
      <c r="AE917" t="str">
        <f>IFERROR(__xludf.DUMMYFUNCTION("""COMPUTED_VALUE"""),"")</f>
        <v/>
      </c>
      <c r="AF917" t="str">
        <f>IFERROR(__xludf.DUMMYFUNCTION("""COMPUTED_VALUE"""),"")</f>
        <v/>
      </c>
      <c r="AG917" t="str">
        <f>IFERROR(__xludf.DUMMYFUNCTION("""COMPUTED_VALUE"""),"")</f>
        <v/>
      </c>
    </row>
    <row r="918">
      <c r="A918" t="str">
        <f>IFERROR(__xludf.DUMMYFUNCTION("""COMPUTED_VALUE"""),"")</f>
        <v/>
      </c>
      <c r="B918" t="str">
        <f>IFERROR(__xludf.DUMMYFUNCTION("""COMPUTED_VALUE"""),"")</f>
        <v/>
      </c>
      <c r="C918" t="str">
        <f>IFERROR(__xludf.DUMMYFUNCTION("""COMPUTED_VALUE"""),"")</f>
        <v/>
      </c>
      <c r="D918" t="str">
        <f>IFERROR(__xludf.DUMMYFUNCTION("""COMPUTED_VALUE"""),"")</f>
        <v/>
      </c>
      <c r="E918" t="str">
        <f>IFERROR(__xludf.DUMMYFUNCTION("""COMPUTED_VALUE"""),"")</f>
        <v/>
      </c>
      <c r="F918" t="str">
        <f>IFERROR(__xludf.DUMMYFUNCTION("""COMPUTED_VALUE"""),"")</f>
        <v/>
      </c>
      <c r="G918" t="str">
        <f>IFERROR(__xludf.DUMMYFUNCTION("""COMPUTED_VALUE"""),"")</f>
        <v/>
      </c>
      <c r="H918" t="str">
        <f>IFERROR(__xludf.DUMMYFUNCTION("""COMPUTED_VALUE"""),"")</f>
        <v/>
      </c>
      <c r="I918" t="str">
        <f>IFERROR(__xludf.DUMMYFUNCTION("""COMPUTED_VALUE"""),"")</f>
        <v/>
      </c>
      <c r="J918" t="str">
        <f>IFERROR(__xludf.DUMMYFUNCTION("""COMPUTED_VALUE"""),"")</f>
        <v/>
      </c>
      <c r="K918" t="str">
        <f>IFERROR(__xludf.DUMMYFUNCTION("""COMPUTED_VALUE"""),"")</f>
        <v/>
      </c>
      <c r="L918" s="61" t="str">
        <f>IFERROR(__xludf.DUMMYFUNCTION("""COMPUTED_VALUE"""),"")</f>
        <v/>
      </c>
      <c r="M918" s="61" t="str">
        <f>IFERROR(__xludf.DUMMYFUNCTION("""COMPUTED_VALUE"""),"")</f>
        <v/>
      </c>
      <c r="N918" t="str">
        <f>IFERROR(__xludf.DUMMYFUNCTION("""COMPUTED_VALUE"""),"")</f>
        <v/>
      </c>
      <c r="O918" t="str">
        <f>IFERROR(__xludf.DUMMYFUNCTION("""COMPUTED_VALUE"""),"")</f>
        <v/>
      </c>
      <c r="P918" t="str">
        <f>IFERROR(__xludf.DUMMYFUNCTION("""COMPUTED_VALUE"""),"")</f>
        <v/>
      </c>
      <c r="Q918" t="str">
        <f>IFERROR(__xludf.DUMMYFUNCTION("""COMPUTED_VALUE"""),"")</f>
        <v/>
      </c>
      <c r="R918" t="str">
        <f>IFERROR(__xludf.DUMMYFUNCTION("""COMPUTED_VALUE"""),"")</f>
        <v/>
      </c>
      <c r="S918" t="str">
        <f>IFERROR(__xludf.DUMMYFUNCTION("""COMPUTED_VALUE"""),"")</f>
        <v/>
      </c>
      <c r="T918" t="str">
        <f>IFERROR(__xludf.DUMMYFUNCTION("""COMPUTED_VALUE"""),"")</f>
        <v/>
      </c>
      <c r="U918" t="str">
        <f>IFERROR(__xludf.DUMMYFUNCTION("""COMPUTED_VALUE"""),"")</f>
        <v/>
      </c>
      <c r="V918" t="str">
        <f>IFERROR(__xludf.DUMMYFUNCTION("""COMPUTED_VALUE"""),"")</f>
        <v/>
      </c>
      <c r="W918" t="str">
        <f>IFERROR(__xludf.DUMMYFUNCTION("""COMPUTED_VALUE"""),"")</f>
        <v/>
      </c>
      <c r="X918" t="str">
        <f>IFERROR(__xludf.DUMMYFUNCTION("""COMPUTED_VALUE"""),"")</f>
        <v/>
      </c>
      <c r="Y918" t="str">
        <f>IFERROR(__xludf.DUMMYFUNCTION("""COMPUTED_VALUE"""),"")</f>
        <v/>
      </c>
      <c r="Z918" t="str">
        <f>IFERROR(__xludf.DUMMYFUNCTION("""COMPUTED_VALUE"""),"")</f>
        <v/>
      </c>
      <c r="AA918" t="str">
        <f>IFERROR(__xludf.DUMMYFUNCTION("""COMPUTED_VALUE"""),"")</f>
        <v/>
      </c>
      <c r="AB918" t="str">
        <f>IFERROR(__xludf.DUMMYFUNCTION("""COMPUTED_VALUE"""),"")</f>
        <v/>
      </c>
      <c r="AC918" t="str">
        <f>IFERROR(__xludf.DUMMYFUNCTION("""COMPUTED_VALUE"""),"")</f>
        <v/>
      </c>
      <c r="AD918" t="str">
        <f>IFERROR(__xludf.DUMMYFUNCTION("""COMPUTED_VALUE"""),"")</f>
        <v/>
      </c>
      <c r="AE918" t="str">
        <f>IFERROR(__xludf.DUMMYFUNCTION("""COMPUTED_VALUE"""),"")</f>
        <v/>
      </c>
      <c r="AF918" t="str">
        <f>IFERROR(__xludf.DUMMYFUNCTION("""COMPUTED_VALUE"""),"")</f>
        <v/>
      </c>
      <c r="AG918" t="str">
        <f>IFERROR(__xludf.DUMMYFUNCTION("""COMPUTED_VALUE"""),"")</f>
        <v/>
      </c>
    </row>
    <row r="919">
      <c r="A919" t="str">
        <f>IFERROR(__xludf.DUMMYFUNCTION("""COMPUTED_VALUE"""),"")</f>
        <v/>
      </c>
      <c r="B919" t="str">
        <f>IFERROR(__xludf.DUMMYFUNCTION("""COMPUTED_VALUE"""),"")</f>
        <v/>
      </c>
      <c r="C919" t="str">
        <f>IFERROR(__xludf.DUMMYFUNCTION("""COMPUTED_VALUE"""),"")</f>
        <v/>
      </c>
      <c r="D919" t="str">
        <f>IFERROR(__xludf.DUMMYFUNCTION("""COMPUTED_VALUE"""),"")</f>
        <v/>
      </c>
      <c r="E919" t="str">
        <f>IFERROR(__xludf.DUMMYFUNCTION("""COMPUTED_VALUE"""),"")</f>
        <v/>
      </c>
      <c r="F919" t="str">
        <f>IFERROR(__xludf.DUMMYFUNCTION("""COMPUTED_VALUE"""),"")</f>
        <v/>
      </c>
      <c r="G919" t="str">
        <f>IFERROR(__xludf.DUMMYFUNCTION("""COMPUTED_VALUE"""),"")</f>
        <v/>
      </c>
      <c r="H919" t="str">
        <f>IFERROR(__xludf.DUMMYFUNCTION("""COMPUTED_VALUE"""),"")</f>
        <v/>
      </c>
      <c r="I919" t="str">
        <f>IFERROR(__xludf.DUMMYFUNCTION("""COMPUTED_VALUE"""),"")</f>
        <v/>
      </c>
      <c r="J919" t="str">
        <f>IFERROR(__xludf.DUMMYFUNCTION("""COMPUTED_VALUE"""),"")</f>
        <v/>
      </c>
      <c r="K919" t="str">
        <f>IFERROR(__xludf.DUMMYFUNCTION("""COMPUTED_VALUE"""),"")</f>
        <v/>
      </c>
      <c r="L919" s="61" t="str">
        <f>IFERROR(__xludf.DUMMYFUNCTION("""COMPUTED_VALUE"""),"")</f>
        <v/>
      </c>
      <c r="M919" s="61" t="str">
        <f>IFERROR(__xludf.DUMMYFUNCTION("""COMPUTED_VALUE"""),"")</f>
        <v/>
      </c>
      <c r="N919" t="str">
        <f>IFERROR(__xludf.DUMMYFUNCTION("""COMPUTED_VALUE"""),"")</f>
        <v/>
      </c>
      <c r="O919" t="str">
        <f>IFERROR(__xludf.DUMMYFUNCTION("""COMPUTED_VALUE"""),"")</f>
        <v/>
      </c>
      <c r="P919" t="str">
        <f>IFERROR(__xludf.DUMMYFUNCTION("""COMPUTED_VALUE"""),"")</f>
        <v/>
      </c>
      <c r="Q919" t="str">
        <f>IFERROR(__xludf.DUMMYFUNCTION("""COMPUTED_VALUE"""),"")</f>
        <v/>
      </c>
      <c r="R919" t="str">
        <f>IFERROR(__xludf.DUMMYFUNCTION("""COMPUTED_VALUE"""),"")</f>
        <v/>
      </c>
      <c r="S919" t="str">
        <f>IFERROR(__xludf.DUMMYFUNCTION("""COMPUTED_VALUE"""),"")</f>
        <v/>
      </c>
      <c r="T919" t="str">
        <f>IFERROR(__xludf.DUMMYFUNCTION("""COMPUTED_VALUE"""),"")</f>
        <v/>
      </c>
      <c r="U919" t="str">
        <f>IFERROR(__xludf.DUMMYFUNCTION("""COMPUTED_VALUE"""),"")</f>
        <v/>
      </c>
      <c r="V919" t="str">
        <f>IFERROR(__xludf.DUMMYFUNCTION("""COMPUTED_VALUE"""),"")</f>
        <v/>
      </c>
      <c r="W919" t="str">
        <f>IFERROR(__xludf.DUMMYFUNCTION("""COMPUTED_VALUE"""),"")</f>
        <v/>
      </c>
      <c r="X919" t="str">
        <f>IFERROR(__xludf.DUMMYFUNCTION("""COMPUTED_VALUE"""),"")</f>
        <v/>
      </c>
      <c r="Y919" t="str">
        <f>IFERROR(__xludf.DUMMYFUNCTION("""COMPUTED_VALUE"""),"")</f>
        <v/>
      </c>
      <c r="Z919" t="str">
        <f>IFERROR(__xludf.DUMMYFUNCTION("""COMPUTED_VALUE"""),"")</f>
        <v/>
      </c>
      <c r="AA919" t="str">
        <f>IFERROR(__xludf.DUMMYFUNCTION("""COMPUTED_VALUE"""),"")</f>
        <v/>
      </c>
      <c r="AB919" t="str">
        <f>IFERROR(__xludf.DUMMYFUNCTION("""COMPUTED_VALUE"""),"")</f>
        <v/>
      </c>
      <c r="AC919" t="str">
        <f>IFERROR(__xludf.DUMMYFUNCTION("""COMPUTED_VALUE"""),"")</f>
        <v/>
      </c>
      <c r="AD919" t="str">
        <f>IFERROR(__xludf.DUMMYFUNCTION("""COMPUTED_VALUE"""),"")</f>
        <v/>
      </c>
      <c r="AE919" t="str">
        <f>IFERROR(__xludf.DUMMYFUNCTION("""COMPUTED_VALUE"""),"")</f>
        <v/>
      </c>
      <c r="AF919" t="str">
        <f>IFERROR(__xludf.DUMMYFUNCTION("""COMPUTED_VALUE"""),"")</f>
        <v/>
      </c>
      <c r="AG919" t="str">
        <f>IFERROR(__xludf.DUMMYFUNCTION("""COMPUTED_VALUE"""),"")</f>
        <v/>
      </c>
    </row>
    <row r="920">
      <c r="A920" t="str">
        <f>IFERROR(__xludf.DUMMYFUNCTION("""COMPUTED_VALUE"""),"")</f>
        <v/>
      </c>
      <c r="B920" t="str">
        <f>IFERROR(__xludf.DUMMYFUNCTION("""COMPUTED_VALUE"""),"")</f>
        <v/>
      </c>
      <c r="C920" t="str">
        <f>IFERROR(__xludf.DUMMYFUNCTION("""COMPUTED_VALUE"""),"")</f>
        <v/>
      </c>
      <c r="D920" t="str">
        <f>IFERROR(__xludf.DUMMYFUNCTION("""COMPUTED_VALUE"""),"")</f>
        <v/>
      </c>
      <c r="E920" t="str">
        <f>IFERROR(__xludf.DUMMYFUNCTION("""COMPUTED_VALUE"""),"")</f>
        <v/>
      </c>
      <c r="F920" t="str">
        <f>IFERROR(__xludf.DUMMYFUNCTION("""COMPUTED_VALUE"""),"")</f>
        <v/>
      </c>
      <c r="G920" t="str">
        <f>IFERROR(__xludf.DUMMYFUNCTION("""COMPUTED_VALUE"""),"")</f>
        <v/>
      </c>
      <c r="H920" t="str">
        <f>IFERROR(__xludf.DUMMYFUNCTION("""COMPUTED_VALUE"""),"")</f>
        <v/>
      </c>
      <c r="I920" t="str">
        <f>IFERROR(__xludf.DUMMYFUNCTION("""COMPUTED_VALUE"""),"")</f>
        <v/>
      </c>
      <c r="J920" t="str">
        <f>IFERROR(__xludf.DUMMYFUNCTION("""COMPUTED_VALUE"""),"")</f>
        <v/>
      </c>
      <c r="K920" t="str">
        <f>IFERROR(__xludf.DUMMYFUNCTION("""COMPUTED_VALUE"""),"")</f>
        <v/>
      </c>
      <c r="L920" s="61" t="str">
        <f>IFERROR(__xludf.DUMMYFUNCTION("""COMPUTED_VALUE"""),"")</f>
        <v/>
      </c>
      <c r="M920" s="61" t="str">
        <f>IFERROR(__xludf.DUMMYFUNCTION("""COMPUTED_VALUE"""),"")</f>
        <v/>
      </c>
      <c r="N920" t="str">
        <f>IFERROR(__xludf.DUMMYFUNCTION("""COMPUTED_VALUE"""),"")</f>
        <v/>
      </c>
      <c r="O920" t="str">
        <f>IFERROR(__xludf.DUMMYFUNCTION("""COMPUTED_VALUE"""),"")</f>
        <v/>
      </c>
      <c r="P920" t="str">
        <f>IFERROR(__xludf.DUMMYFUNCTION("""COMPUTED_VALUE"""),"")</f>
        <v/>
      </c>
      <c r="Q920" t="str">
        <f>IFERROR(__xludf.DUMMYFUNCTION("""COMPUTED_VALUE"""),"")</f>
        <v/>
      </c>
      <c r="R920" t="str">
        <f>IFERROR(__xludf.DUMMYFUNCTION("""COMPUTED_VALUE"""),"")</f>
        <v/>
      </c>
      <c r="S920" t="str">
        <f>IFERROR(__xludf.DUMMYFUNCTION("""COMPUTED_VALUE"""),"")</f>
        <v/>
      </c>
      <c r="T920" t="str">
        <f>IFERROR(__xludf.DUMMYFUNCTION("""COMPUTED_VALUE"""),"")</f>
        <v/>
      </c>
      <c r="U920" t="str">
        <f>IFERROR(__xludf.DUMMYFUNCTION("""COMPUTED_VALUE"""),"")</f>
        <v/>
      </c>
      <c r="V920" t="str">
        <f>IFERROR(__xludf.DUMMYFUNCTION("""COMPUTED_VALUE"""),"")</f>
        <v/>
      </c>
      <c r="W920" t="str">
        <f>IFERROR(__xludf.DUMMYFUNCTION("""COMPUTED_VALUE"""),"")</f>
        <v/>
      </c>
      <c r="X920" t="str">
        <f>IFERROR(__xludf.DUMMYFUNCTION("""COMPUTED_VALUE"""),"")</f>
        <v/>
      </c>
      <c r="Y920" t="str">
        <f>IFERROR(__xludf.DUMMYFUNCTION("""COMPUTED_VALUE"""),"")</f>
        <v/>
      </c>
      <c r="Z920" t="str">
        <f>IFERROR(__xludf.DUMMYFUNCTION("""COMPUTED_VALUE"""),"")</f>
        <v/>
      </c>
      <c r="AA920" t="str">
        <f>IFERROR(__xludf.DUMMYFUNCTION("""COMPUTED_VALUE"""),"")</f>
        <v/>
      </c>
      <c r="AB920" t="str">
        <f>IFERROR(__xludf.DUMMYFUNCTION("""COMPUTED_VALUE"""),"")</f>
        <v/>
      </c>
      <c r="AC920" t="str">
        <f>IFERROR(__xludf.DUMMYFUNCTION("""COMPUTED_VALUE"""),"")</f>
        <v/>
      </c>
      <c r="AD920" t="str">
        <f>IFERROR(__xludf.DUMMYFUNCTION("""COMPUTED_VALUE"""),"")</f>
        <v/>
      </c>
      <c r="AE920" t="str">
        <f>IFERROR(__xludf.DUMMYFUNCTION("""COMPUTED_VALUE"""),"")</f>
        <v/>
      </c>
      <c r="AF920" t="str">
        <f>IFERROR(__xludf.DUMMYFUNCTION("""COMPUTED_VALUE"""),"")</f>
        <v/>
      </c>
      <c r="AG920" t="str">
        <f>IFERROR(__xludf.DUMMYFUNCTION("""COMPUTED_VALUE"""),"")</f>
        <v/>
      </c>
    </row>
    <row r="921">
      <c r="A921" t="str">
        <f>IFERROR(__xludf.DUMMYFUNCTION("""COMPUTED_VALUE"""),"")</f>
        <v/>
      </c>
      <c r="B921" t="str">
        <f>IFERROR(__xludf.DUMMYFUNCTION("""COMPUTED_VALUE"""),"")</f>
        <v/>
      </c>
      <c r="C921" t="str">
        <f>IFERROR(__xludf.DUMMYFUNCTION("""COMPUTED_VALUE"""),"")</f>
        <v/>
      </c>
      <c r="D921" t="str">
        <f>IFERROR(__xludf.DUMMYFUNCTION("""COMPUTED_VALUE"""),"")</f>
        <v/>
      </c>
      <c r="E921" t="str">
        <f>IFERROR(__xludf.DUMMYFUNCTION("""COMPUTED_VALUE"""),"")</f>
        <v/>
      </c>
      <c r="F921" t="str">
        <f>IFERROR(__xludf.DUMMYFUNCTION("""COMPUTED_VALUE"""),"")</f>
        <v/>
      </c>
      <c r="G921" t="str">
        <f>IFERROR(__xludf.DUMMYFUNCTION("""COMPUTED_VALUE"""),"")</f>
        <v/>
      </c>
      <c r="H921" t="str">
        <f>IFERROR(__xludf.DUMMYFUNCTION("""COMPUTED_VALUE"""),"")</f>
        <v/>
      </c>
      <c r="I921" t="str">
        <f>IFERROR(__xludf.DUMMYFUNCTION("""COMPUTED_VALUE"""),"")</f>
        <v/>
      </c>
      <c r="J921" t="str">
        <f>IFERROR(__xludf.DUMMYFUNCTION("""COMPUTED_VALUE"""),"")</f>
        <v/>
      </c>
      <c r="K921" t="str">
        <f>IFERROR(__xludf.DUMMYFUNCTION("""COMPUTED_VALUE"""),"")</f>
        <v/>
      </c>
      <c r="L921" s="61" t="str">
        <f>IFERROR(__xludf.DUMMYFUNCTION("""COMPUTED_VALUE"""),"")</f>
        <v/>
      </c>
      <c r="M921" s="61" t="str">
        <f>IFERROR(__xludf.DUMMYFUNCTION("""COMPUTED_VALUE"""),"")</f>
        <v/>
      </c>
      <c r="N921" t="str">
        <f>IFERROR(__xludf.DUMMYFUNCTION("""COMPUTED_VALUE"""),"")</f>
        <v/>
      </c>
      <c r="O921" t="str">
        <f>IFERROR(__xludf.DUMMYFUNCTION("""COMPUTED_VALUE"""),"")</f>
        <v/>
      </c>
      <c r="P921" t="str">
        <f>IFERROR(__xludf.DUMMYFUNCTION("""COMPUTED_VALUE"""),"")</f>
        <v/>
      </c>
      <c r="Q921" t="str">
        <f>IFERROR(__xludf.DUMMYFUNCTION("""COMPUTED_VALUE"""),"")</f>
        <v/>
      </c>
      <c r="R921" t="str">
        <f>IFERROR(__xludf.DUMMYFUNCTION("""COMPUTED_VALUE"""),"")</f>
        <v/>
      </c>
      <c r="S921" t="str">
        <f>IFERROR(__xludf.DUMMYFUNCTION("""COMPUTED_VALUE"""),"")</f>
        <v/>
      </c>
      <c r="T921" t="str">
        <f>IFERROR(__xludf.DUMMYFUNCTION("""COMPUTED_VALUE"""),"")</f>
        <v/>
      </c>
      <c r="U921" t="str">
        <f>IFERROR(__xludf.DUMMYFUNCTION("""COMPUTED_VALUE"""),"")</f>
        <v/>
      </c>
      <c r="V921" t="str">
        <f>IFERROR(__xludf.DUMMYFUNCTION("""COMPUTED_VALUE"""),"")</f>
        <v/>
      </c>
      <c r="W921" t="str">
        <f>IFERROR(__xludf.DUMMYFUNCTION("""COMPUTED_VALUE"""),"")</f>
        <v/>
      </c>
      <c r="X921" t="str">
        <f>IFERROR(__xludf.DUMMYFUNCTION("""COMPUTED_VALUE"""),"")</f>
        <v/>
      </c>
      <c r="Y921" t="str">
        <f>IFERROR(__xludf.DUMMYFUNCTION("""COMPUTED_VALUE"""),"")</f>
        <v/>
      </c>
      <c r="Z921" t="str">
        <f>IFERROR(__xludf.DUMMYFUNCTION("""COMPUTED_VALUE"""),"")</f>
        <v/>
      </c>
      <c r="AA921" t="str">
        <f>IFERROR(__xludf.DUMMYFUNCTION("""COMPUTED_VALUE"""),"")</f>
        <v/>
      </c>
      <c r="AB921" t="str">
        <f>IFERROR(__xludf.DUMMYFUNCTION("""COMPUTED_VALUE"""),"")</f>
        <v/>
      </c>
      <c r="AC921" t="str">
        <f>IFERROR(__xludf.DUMMYFUNCTION("""COMPUTED_VALUE"""),"")</f>
        <v/>
      </c>
      <c r="AD921" t="str">
        <f>IFERROR(__xludf.DUMMYFUNCTION("""COMPUTED_VALUE"""),"")</f>
        <v/>
      </c>
      <c r="AE921" t="str">
        <f>IFERROR(__xludf.DUMMYFUNCTION("""COMPUTED_VALUE"""),"")</f>
        <v/>
      </c>
      <c r="AF921" t="str">
        <f>IFERROR(__xludf.DUMMYFUNCTION("""COMPUTED_VALUE"""),"")</f>
        <v/>
      </c>
      <c r="AG921" t="str">
        <f>IFERROR(__xludf.DUMMYFUNCTION("""COMPUTED_VALUE"""),"")</f>
        <v/>
      </c>
    </row>
    <row r="922">
      <c r="A922" t="str">
        <f>IFERROR(__xludf.DUMMYFUNCTION("""COMPUTED_VALUE"""),"")</f>
        <v/>
      </c>
      <c r="B922" t="str">
        <f>IFERROR(__xludf.DUMMYFUNCTION("""COMPUTED_VALUE"""),"")</f>
        <v/>
      </c>
      <c r="C922" t="str">
        <f>IFERROR(__xludf.DUMMYFUNCTION("""COMPUTED_VALUE"""),"")</f>
        <v/>
      </c>
      <c r="D922" t="str">
        <f>IFERROR(__xludf.DUMMYFUNCTION("""COMPUTED_VALUE"""),"")</f>
        <v/>
      </c>
      <c r="E922" t="str">
        <f>IFERROR(__xludf.DUMMYFUNCTION("""COMPUTED_VALUE"""),"")</f>
        <v/>
      </c>
      <c r="F922" t="str">
        <f>IFERROR(__xludf.DUMMYFUNCTION("""COMPUTED_VALUE"""),"")</f>
        <v/>
      </c>
      <c r="G922" t="str">
        <f>IFERROR(__xludf.DUMMYFUNCTION("""COMPUTED_VALUE"""),"")</f>
        <v/>
      </c>
      <c r="H922" t="str">
        <f>IFERROR(__xludf.DUMMYFUNCTION("""COMPUTED_VALUE"""),"")</f>
        <v/>
      </c>
      <c r="I922" t="str">
        <f>IFERROR(__xludf.DUMMYFUNCTION("""COMPUTED_VALUE"""),"")</f>
        <v/>
      </c>
      <c r="J922" t="str">
        <f>IFERROR(__xludf.DUMMYFUNCTION("""COMPUTED_VALUE"""),"")</f>
        <v/>
      </c>
      <c r="K922" t="str">
        <f>IFERROR(__xludf.DUMMYFUNCTION("""COMPUTED_VALUE"""),"")</f>
        <v/>
      </c>
      <c r="L922" s="61" t="str">
        <f>IFERROR(__xludf.DUMMYFUNCTION("""COMPUTED_VALUE"""),"")</f>
        <v/>
      </c>
      <c r="M922" s="61" t="str">
        <f>IFERROR(__xludf.DUMMYFUNCTION("""COMPUTED_VALUE"""),"")</f>
        <v/>
      </c>
      <c r="N922" t="str">
        <f>IFERROR(__xludf.DUMMYFUNCTION("""COMPUTED_VALUE"""),"")</f>
        <v/>
      </c>
      <c r="O922" t="str">
        <f>IFERROR(__xludf.DUMMYFUNCTION("""COMPUTED_VALUE"""),"")</f>
        <v/>
      </c>
      <c r="P922" t="str">
        <f>IFERROR(__xludf.DUMMYFUNCTION("""COMPUTED_VALUE"""),"")</f>
        <v/>
      </c>
      <c r="Q922" t="str">
        <f>IFERROR(__xludf.DUMMYFUNCTION("""COMPUTED_VALUE"""),"")</f>
        <v/>
      </c>
      <c r="R922" t="str">
        <f>IFERROR(__xludf.DUMMYFUNCTION("""COMPUTED_VALUE"""),"")</f>
        <v/>
      </c>
      <c r="S922" t="str">
        <f>IFERROR(__xludf.DUMMYFUNCTION("""COMPUTED_VALUE"""),"")</f>
        <v/>
      </c>
      <c r="T922" t="str">
        <f>IFERROR(__xludf.DUMMYFUNCTION("""COMPUTED_VALUE"""),"")</f>
        <v/>
      </c>
      <c r="U922" t="str">
        <f>IFERROR(__xludf.DUMMYFUNCTION("""COMPUTED_VALUE"""),"")</f>
        <v/>
      </c>
      <c r="V922" t="str">
        <f>IFERROR(__xludf.DUMMYFUNCTION("""COMPUTED_VALUE"""),"")</f>
        <v/>
      </c>
      <c r="W922" t="str">
        <f>IFERROR(__xludf.DUMMYFUNCTION("""COMPUTED_VALUE"""),"")</f>
        <v/>
      </c>
      <c r="X922" t="str">
        <f>IFERROR(__xludf.DUMMYFUNCTION("""COMPUTED_VALUE"""),"")</f>
        <v/>
      </c>
      <c r="Y922" t="str">
        <f>IFERROR(__xludf.DUMMYFUNCTION("""COMPUTED_VALUE"""),"")</f>
        <v/>
      </c>
      <c r="Z922" t="str">
        <f>IFERROR(__xludf.DUMMYFUNCTION("""COMPUTED_VALUE"""),"")</f>
        <v/>
      </c>
      <c r="AA922" t="str">
        <f>IFERROR(__xludf.DUMMYFUNCTION("""COMPUTED_VALUE"""),"")</f>
        <v/>
      </c>
      <c r="AB922" t="str">
        <f>IFERROR(__xludf.DUMMYFUNCTION("""COMPUTED_VALUE"""),"")</f>
        <v/>
      </c>
      <c r="AC922" t="str">
        <f>IFERROR(__xludf.DUMMYFUNCTION("""COMPUTED_VALUE"""),"")</f>
        <v/>
      </c>
      <c r="AD922" t="str">
        <f>IFERROR(__xludf.DUMMYFUNCTION("""COMPUTED_VALUE"""),"")</f>
        <v/>
      </c>
      <c r="AE922" t="str">
        <f>IFERROR(__xludf.DUMMYFUNCTION("""COMPUTED_VALUE"""),"")</f>
        <v/>
      </c>
      <c r="AF922" t="str">
        <f>IFERROR(__xludf.DUMMYFUNCTION("""COMPUTED_VALUE"""),"")</f>
        <v/>
      </c>
      <c r="AG922" t="str">
        <f>IFERROR(__xludf.DUMMYFUNCTION("""COMPUTED_VALUE"""),"")</f>
        <v/>
      </c>
    </row>
    <row r="923">
      <c r="A923" t="str">
        <f>IFERROR(__xludf.DUMMYFUNCTION("""COMPUTED_VALUE"""),"")</f>
        <v/>
      </c>
      <c r="B923" t="str">
        <f>IFERROR(__xludf.DUMMYFUNCTION("""COMPUTED_VALUE"""),"")</f>
        <v/>
      </c>
      <c r="C923" t="str">
        <f>IFERROR(__xludf.DUMMYFUNCTION("""COMPUTED_VALUE"""),"")</f>
        <v/>
      </c>
      <c r="D923" t="str">
        <f>IFERROR(__xludf.DUMMYFUNCTION("""COMPUTED_VALUE"""),"")</f>
        <v/>
      </c>
      <c r="E923" t="str">
        <f>IFERROR(__xludf.DUMMYFUNCTION("""COMPUTED_VALUE"""),"")</f>
        <v/>
      </c>
      <c r="F923" t="str">
        <f>IFERROR(__xludf.DUMMYFUNCTION("""COMPUTED_VALUE"""),"")</f>
        <v/>
      </c>
      <c r="G923" t="str">
        <f>IFERROR(__xludf.DUMMYFUNCTION("""COMPUTED_VALUE"""),"")</f>
        <v/>
      </c>
      <c r="H923" t="str">
        <f>IFERROR(__xludf.DUMMYFUNCTION("""COMPUTED_VALUE"""),"")</f>
        <v/>
      </c>
      <c r="I923" t="str">
        <f>IFERROR(__xludf.DUMMYFUNCTION("""COMPUTED_VALUE"""),"")</f>
        <v/>
      </c>
      <c r="J923" t="str">
        <f>IFERROR(__xludf.DUMMYFUNCTION("""COMPUTED_VALUE"""),"")</f>
        <v/>
      </c>
      <c r="K923" t="str">
        <f>IFERROR(__xludf.DUMMYFUNCTION("""COMPUTED_VALUE"""),"")</f>
        <v/>
      </c>
      <c r="L923" s="61" t="str">
        <f>IFERROR(__xludf.DUMMYFUNCTION("""COMPUTED_VALUE"""),"")</f>
        <v/>
      </c>
      <c r="M923" s="61" t="str">
        <f>IFERROR(__xludf.DUMMYFUNCTION("""COMPUTED_VALUE"""),"")</f>
        <v/>
      </c>
      <c r="N923" t="str">
        <f>IFERROR(__xludf.DUMMYFUNCTION("""COMPUTED_VALUE"""),"")</f>
        <v/>
      </c>
      <c r="O923" t="str">
        <f>IFERROR(__xludf.DUMMYFUNCTION("""COMPUTED_VALUE"""),"")</f>
        <v/>
      </c>
      <c r="P923" t="str">
        <f>IFERROR(__xludf.DUMMYFUNCTION("""COMPUTED_VALUE"""),"")</f>
        <v/>
      </c>
      <c r="Q923" t="str">
        <f>IFERROR(__xludf.DUMMYFUNCTION("""COMPUTED_VALUE"""),"")</f>
        <v/>
      </c>
      <c r="R923" t="str">
        <f>IFERROR(__xludf.DUMMYFUNCTION("""COMPUTED_VALUE"""),"")</f>
        <v/>
      </c>
      <c r="S923" t="str">
        <f>IFERROR(__xludf.DUMMYFUNCTION("""COMPUTED_VALUE"""),"")</f>
        <v/>
      </c>
      <c r="T923" t="str">
        <f>IFERROR(__xludf.DUMMYFUNCTION("""COMPUTED_VALUE"""),"")</f>
        <v/>
      </c>
      <c r="U923" t="str">
        <f>IFERROR(__xludf.DUMMYFUNCTION("""COMPUTED_VALUE"""),"")</f>
        <v/>
      </c>
      <c r="V923" t="str">
        <f>IFERROR(__xludf.DUMMYFUNCTION("""COMPUTED_VALUE"""),"")</f>
        <v/>
      </c>
      <c r="W923" t="str">
        <f>IFERROR(__xludf.DUMMYFUNCTION("""COMPUTED_VALUE"""),"")</f>
        <v/>
      </c>
      <c r="X923" t="str">
        <f>IFERROR(__xludf.DUMMYFUNCTION("""COMPUTED_VALUE"""),"")</f>
        <v/>
      </c>
      <c r="Y923" t="str">
        <f>IFERROR(__xludf.DUMMYFUNCTION("""COMPUTED_VALUE"""),"")</f>
        <v/>
      </c>
      <c r="Z923" t="str">
        <f>IFERROR(__xludf.DUMMYFUNCTION("""COMPUTED_VALUE"""),"")</f>
        <v/>
      </c>
      <c r="AA923" t="str">
        <f>IFERROR(__xludf.DUMMYFUNCTION("""COMPUTED_VALUE"""),"")</f>
        <v/>
      </c>
      <c r="AB923" t="str">
        <f>IFERROR(__xludf.DUMMYFUNCTION("""COMPUTED_VALUE"""),"")</f>
        <v/>
      </c>
      <c r="AC923" t="str">
        <f>IFERROR(__xludf.DUMMYFUNCTION("""COMPUTED_VALUE"""),"")</f>
        <v/>
      </c>
      <c r="AD923" t="str">
        <f>IFERROR(__xludf.DUMMYFUNCTION("""COMPUTED_VALUE"""),"")</f>
        <v/>
      </c>
      <c r="AE923" t="str">
        <f>IFERROR(__xludf.DUMMYFUNCTION("""COMPUTED_VALUE"""),"")</f>
        <v/>
      </c>
      <c r="AF923" t="str">
        <f>IFERROR(__xludf.DUMMYFUNCTION("""COMPUTED_VALUE"""),"")</f>
        <v/>
      </c>
      <c r="AG923" t="str">
        <f>IFERROR(__xludf.DUMMYFUNCTION("""COMPUTED_VALUE"""),"")</f>
        <v/>
      </c>
    </row>
    <row r="924">
      <c r="A924" t="str">
        <f>IFERROR(__xludf.DUMMYFUNCTION("""COMPUTED_VALUE"""),"")</f>
        <v/>
      </c>
      <c r="B924" t="str">
        <f>IFERROR(__xludf.DUMMYFUNCTION("""COMPUTED_VALUE"""),"")</f>
        <v/>
      </c>
      <c r="C924" t="str">
        <f>IFERROR(__xludf.DUMMYFUNCTION("""COMPUTED_VALUE"""),"")</f>
        <v/>
      </c>
      <c r="D924" t="str">
        <f>IFERROR(__xludf.DUMMYFUNCTION("""COMPUTED_VALUE"""),"")</f>
        <v/>
      </c>
      <c r="E924" t="str">
        <f>IFERROR(__xludf.DUMMYFUNCTION("""COMPUTED_VALUE"""),"")</f>
        <v/>
      </c>
      <c r="F924" t="str">
        <f>IFERROR(__xludf.DUMMYFUNCTION("""COMPUTED_VALUE"""),"")</f>
        <v/>
      </c>
      <c r="G924" t="str">
        <f>IFERROR(__xludf.DUMMYFUNCTION("""COMPUTED_VALUE"""),"")</f>
        <v/>
      </c>
      <c r="H924" t="str">
        <f>IFERROR(__xludf.DUMMYFUNCTION("""COMPUTED_VALUE"""),"")</f>
        <v/>
      </c>
      <c r="I924" t="str">
        <f>IFERROR(__xludf.DUMMYFUNCTION("""COMPUTED_VALUE"""),"")</f>
        <v/>
      </c>
      <c r="J924" t="str">
        <f>IFERROR(__xludf.DUMMYFUNCTION("""COMPUTED_VALUE"""),"")</f>
        <v/>
      </c>
      <c r="K924" t="str">
        <f>IFERROR(__xludf.DUMMYFUNCTION("""COMPUTED_VALUE"""),"")</f>
        <v/>
      </c>
      <c r="L924" s="61" t="str">
        <f>IFERROR(__xludf.DUMMYFUNCTION("""COMPUTED_VALUE"""),"")</f>
        <v/>
      </c>
      <c r="M924" s="61" t="str">
        <f>IFERROR(__xludf.DUMMYFUNCTION("""COMPUTED_VALUE"""),"")</f>
        <v/>
      </c>
      <c r="N924" t="str">
        <f>IFERROR(__xludf.DUMMYFUNCTION("""COMPUTED_VALUE"""),"")</f>
        <v/>
      </c>
      <c r="O924" t="str">
        <f>IFERROR(__xludf.DUMMYFUNCTION("""COMPUTED_VALUE"""),"")</f>
        <v/>
      </c>
      <c r="P924" t="str">
        <f>IFERROR(__xludf.DUMMYFUNCTION("""COMPUTED_VALUE"""),"")</f>
        <v/>
      </c>
      <c r="Q924" t="str">
        <f>IFERROR(__xludf.DUMMYFUNCTION("""COMPUTED_VALUE"""),"")</f>
        <v/>
      </c>
      <c r="R924" t="str">
        <f>IFERROR(__xludf.DUMMYFUNCTION("""COMPUTED_VALUE"""),"")</f>
        <v/>
      </c>
      <c r="S924" t="str">
        <f>IFERROR(__xludf.DUMMYFUNCTION("""COMPUTED_VALUE"""),"")</f>
        <v/>
      </c>
      <c r="T924" t="str">
        <f>IFERROR(__xludf.DUMMYFUNCTION("""COMPUTED_VALUE"""),"")</f>
        <v/>
      </c>
      <c r="U924" t="str">
        <f>IFERROR(__xludf.DUMMYFUNCTION("""COMPUTED_VALUE"""),"")</f>
        <v/>
      </c>
      <c r="V924" t="str">
        <f>IFERROR(__xludf.DUMMYFUNCTION("""COMPUTED_VALUE"""),"")</f>
        <v/>
      </c>
      <c r="W924" t="str">
        <f>IFERROR(__xludf.DUMMYFUNCTION("""COMPUTED_VALUE"""),"")</f>
        <v/>
      </c>
      <c r="X924" t="str">
        <f>IFERROR(__xludf.DUMMYFUNCTION("""COMPUTED_VALUE"""),"")</f>
        <v/>
      </c>
      <c r="Y924" t="str">
        <f>IFERROR(__xludf.DUMMYFUNCTION("""COMPUTED_VALUE"""),"")</f>
        <v/>
      </c>
      <c r="Z924" t="str">
        <f>IFERROR(__xludf.DUMMYFUNCTION("""COMPUTED_VALUE"""),"")</f>
        <v/>
      </c>
      <c r="AA924" t="str">
        <f>IFERROR(__xludf.DUMMYFUNCTION("""COMPUTED_VALUE"""),"")</f>
        <v/>
      </c>
      <c r="AB924" t="str">
        <f>IFERROR(__xludf.DUMMYFUNCTION("""COMPUTED_VALUE"""),"")</f>
        <v/>
      </c>
      <c r="AC924" t="str">
        <f>IFERROR(__xludf.DUMMYFUNCTION("""COMPUTED_VALUE"""),"")</f>
        <v/>
      </c>
      <c r="AD924" t="str">
        <f>IFERROR(__xludf.DUMMYFUNCTION("""COMPUTED_VALUE"""),"")</f>
        <v/>
      </c>
      <c r="AE924" t="str">
        <f>IFERROR(__xludf.DUMMYFUNCTION("""COMPUTED_VALUE"""),"")</f>
        <v/>
      </c>
      <c r="AF924" t="str">
        <f>IFERROR(__xludf.DUMMYFUNCTION("""COMPUTED_VALUE"""),"")</f>
        <v/>
      </c>
      <c r="AG924" t="str">
        <f>IFERROR(__xludf.DUMMYFUNCTION("""COMPUTED_VALUE"""),"")</f>
        <v/>
      </c>
    </row>
    <row r="925">
      <c r="A925" t="str">
        <f>IFERROR(__xludf.DUMMYFUNCTION("""COMPUTED_VALUE"""),"")</f>
        <v/>
      </c>
      <c r="B925" t="str">
        <f>IFERROR(__xludf.DUMMYFUNCTION("""COMPUTED_VALUE"""),"")</f>
        <v/>
      </c>
      <c r="C925" t="str">
        <f>IFERROR(__xludf.DUMMYFUNCTION("""COMPUTED_VALUE"""),"")</f>
        <v/>
      </c>
      <c r="D925" t="str">
        <f>IFERROR(__xludf.DUMMYFUNCTION("""COMPUTED_VALUE"""),"")</f>
        <v/>
      </c>
      <c r="E925" t="str">
        <f>IFERROR(__xludf.DUMMYFUNCTION("""COMPUTED_VALUE"""),"")</f>
        <v/>
      </c>
      <c r="F925" t="str">
        <f>IFERROR(__xludf.DUMMYFUNCTION("""COMPUTED_VALUE"""),"")</f>
        <v/>
      </c>
      <c r="G925" t="str">
        <f>IFERROR(__xludf.DUMMYFUNCTION("""COMPUTED_VALUE"""),"")</f>
        <v/>
      </c>
      <c r="H925" t="str">
        <f>IFERROR(__xludf.DUMMYFUNCTION("""COMPUTED_VALUE"""),"")</f>
        <v/>
      </c>
      <c r="I925" t="str">
        <f>IFERROR(__xludf.DUMMYFUNCTION("""COMPUTED_VALUE"""),"")</f>
        <v/>
      </c>
      <c r="J925" t="str">
        <f>IFERROR(__xludf.DUMMYFUNCTION("""COMPUTED_VALUE"""),"")</f>
        <v/>
      </c>
      <c r="K925" t="str">
        <f>IFERROR(__xludf.DUMMYFUNCTION("""COMPUTED_VALUE"""),"")</f>
        <v/>
      </c>
      <c r="L925" s="61" t="str">
        <f>IFERROR(__xludf.DUMMYFUNCTION("""COMPUTED_VALUE"""),"")</f>
        <v/>
      </c>
      <c r="M925" s="61" t="str">
        <f>IFERROR(__xludf.DUMMYFUNCTION("""COMPUTED_VALUE"""),"")</f>
        <v/>
      </c>
      <c r="N925" t="str">
        <f>IFERROR(__xludf.DUMMYFUNCTION("""COMPUTED_VALUE"""),"")</f>
        <v/>
      </c>
      <c r="O925" t="str">
        <f>IFERROR(__xludf.DUMMYFUNCTION("""COMPUTED_VALUE"""),"")</f>
        <v/>
      </c>
      <c r="P925" t="str">
        <f>IFERROR(__xludf.DUMMYFUNCTION("""COMPUTED_VALUE"""),"")</f>
        <v/>
      </c>
      <c r="Q925" t="str">
        <f>IFERROR(__xludf.DUMMYFUNCTION("""COMPUTED_VALUE"""),"")</f>
        <v/>
      </c>
      <c r="R925" t="str">
        <f>IFERROR(__xludf.DUMMYFUNCTION("""COMPUTED_VALUE"""),"")</f>
        <v/>
      </c>
      <c r="S925" t="str">
        <f>IFERROR(__xludf.DUMMYFUNCTION("""COMPUTED_VALUE"""),"")</f>
        <v/>
      </c>
      <c r="T925" t="str">
        <f>IFERROR(__xludf.DUMMYFUNCTION("""COMPUTED_VALUE"""),"")</f>
        <v/>
      </c>
      <c r="U925" t="str">
        <f>IFERROR(__xludf.DUMMYFUNCTION("""COMPUTED_VALUE"""),"")</f>
        <v/>
      </c>
      <c r="V925" t="str">
        <f>IFERROR(__xludf.DUMMYFUNCTION("""COMPUTED_VALUE"""),"")</f>
        <v/>
      </c>
      <c r="W925" t="str">
        <f>IFERROR(__xludf.DUMMYFUNCTION("""COMPUTED_VALUE"""),"")</f>
        <v/>
      </c>
      <c r="X925" t="str">
        <f>IFERROR(__xludf.DUMMYFUNCTION("""COMPUTED_VALUE"""),"")</f>
        <v/>
      </c>
      <c r="Y925" t="str">
        <f>IFERROR(__xludf.DUMMYFUNCTION("""COMPUTED_VALUE"""),"")</f>
        <v/>
      </c>
      <c r="Z925" t="str">
        <f>IFERROR(__xludf.DUMMYFUNCTION("""COMPUTED_VALUE"""),"")</f>
        <v/>
      </c>
      <c r="AA925" t="str">
        <f>IFERROR(__xludf.DUMMYFUNCTION("""COMPUTED_VALUE"""),"")</f>
        <v/>
      </c>
      <c r="AB925" t="str">
        <f>IFERROR(__xludf.DUMMYFUNCTION("""COMPUTED_VALUE"""),"")</f>
        <v/>
      </c>
      <c r="AC925" t="str">
        <f>IFERROR(__xludf.DUMMYFUNCTION("""COMPUTED_VALUE"""),"")</f>
        <v/>
      </c>
      <c r="AD925" t="str">
        <f>IFERROR(__xludf.DUMMYFUNCTION("""COMPUTED_VALUE"""),"")</f>
        <v/>
      </c>
      <c r="AE925" t="str">
        <f>IFERROR(__xludf.DUMMYFUNCTION("""COMPUTED_VALUE"""),"")</f>
        <v/>
      </c>
      <c r="AF925" t="str">
        <f>IFERROR(__xludf.DUMMYFUNCTION("""COMPUTED_VALUE"""),"")</f>
        <v/>
      </c>
      <c r="AG925" t="str">
        <f>IFERROR(__xludf.DUMMYFUNCTION("""COMPUTED_VALUE"""),"")</f>
        <v/>
      </c>
    </row>
    <row r="926">
      <c r="A926" t="str">
        <f>IFERROR(__xludf.DUMMYFUNCTION("""COMPUTED_VALUE"""),"")</f>
        <v/>
      </c>
      <c r="B926" t="str">
        <f>IFERROR(__xludf.DUMMYFUNCTION("""COMPUTED_VALUE"""),"")</f>
        <v/>
      </c>
      <c r="C926" t="str">
        <f>IFERROR(__xludf.DUMMYFUNCTION("""COMPUTED_VALUE"""),"")</f>
        <v/>
      </c>
      <c r="D926" t="str">
        <f>IFERROR(__xludf.DUMMYFUNCTION("""COMPUTED_VALUE"""),"")</f>
        <v/>
      </c>
      <c r="E926" t="str">
        <f>IFERROR(__xludf.DUMMYFUNCTION("""COMPUTED_VALUE"""),"")</f>
        <v/>
      </c>
      <c r="F926" t="str">
        <f>IFERROR(__xludf.DUMMYFUNCTION("""COMPUTED_VALUE"""),"")</f>
        <v/>
      </c>
      <c r="G926" t="str">
        <f>IFERROR(__xludf.DUMMYFUNCTION("""COMPUTED_VALUE"""),"")</f>
        <v/>
      </c>
      <c r="H926" t="str">
        <f>IFERROR(__xludf.DUMMYFUNCTION("""COMPUTED_VALUE"""),"")</f>
        <v/>
      </c>
      <c r="I926" t="str">
        <f>IFERROR(__xludf.DUMMYFUNCTION("""COMPUTED_VALUE"""),"")</f>
        <v/>
      </c>
      <c r="J926" t="str">
        <f>IFERROR(__xludf.DUMMYFUNCTION("""COMPUTED_VALUE"""),"")</f>
        <v/>
      </c>
      <c r="K926" t="str">
        <f>IFERROR(__xludf.DUMMYFUNCTION("""COMPUTED_VALUE"""),"")</f>
        <v/>
      </c>
      <c r="L926" s="61" t="str">
        <f>IFERROR(__xludf.DUMMYFUNCTION("""COMPUTED_VALUE"""),"")</f>
        <v/>
      </c>
      <c r="M926" s="61" t="str">
        <f>IFERROR(__xludf.DUMMYFUNCTION("""COMPUTED_VALUE"""),"")</f>
        <v/>
      </c>
      <c r="N926" t="str">
        <f>IFERROR(__xludf.DUMMYFUNCTION("""COMPUTED_VALUE"""),"")</f>
        <v/>
      </c>
      <c r="O926" t="str">
        <f>IFERROR(__xludf.DUMMYFUNCTION("""COMPUTED_VALUE"""),"")</f>
        <v/>
      </c>
      <c r="P926" t="str">
        <f>IFERROR(__xludf.DUMMYFUNCTION("""COMPUTED_VALUE"""),"")</f>
        <v/>
      </c>
      <c r="Q926" t="str">
        <f>IFERROR(__xludf.DUMMYFUNCTION("""COMPUTED_VALUE"""),"")</f>
        <v/>
      </c>
      <c r="R926" t="str">
        <f>IFERROR(__xludf.DUMMYFUNCTION("""COMPUTED_VALUE"""),"")</f>
        <v/>
      </c>
      <c r="S926" t="str">
        <f>IFERROR(__xludf.DUMMYFUNCTION("""COMPUTED_VALUE"""),"")</f>
        <v/>
      </c>
      <c r="T926" t="str">
        <f>IFERROR(__xludf.DUMMYFUNCTION("""COMPUTED_VALUE"""),"")</f>
        <v/>
      </c>
      <c r="U926" t="str">
        <f>IFERROR(__xludf.DUMMYFUNCTION("""COMPUTED_VALUE"""),"")</f>
        <v/>
      </c>
      <c r="V926" t="str">
        <f>IFERROR(__xludf.DUMMYFUNCTION("""COMPUTED_VALUE"""),"")</f>
        <v/>
      </c>
      <c r="W926" t="str">
        <f>IFERROR(__xludf.DUMMYFUNCTION("""COMPUTED_VALUE"""),"")</f>
        <v/>
      </c>
      <c r="X926" t="str">
        <f>IFERROR(__xludf.DUMMYFUNCTION("""COMPUTED_VALUE"""),"")</f>
        <v/>
      </c>
      <c r="Y926" t="str">
        <f>IFERROR(__xludf.DUMMYFUNCTION("""COMPUTED_VALUE"""),"")</f>
        <v/>
      </c>
      <c r="Z926" t="str">
        <f>IFERROR(__xludf.DUMMYFUNCTION("""COMPUTED_VALUE"""),"")</f>
        <v/>
      </c>
      <c r="AA926" t="str">
        <f>IFERROR(__xludf.DUMMYFUNCTION("""COMPUTED_VALUE"""),"")</f>
        <v/>
      </c>
      <c r="AB926" t="str">
        <f>IFERROR(__xludf.DUMMYFUNCTION("""COMPUTED_VALUE"""),"")</f>
        <v/>
      </c>
      <c r="AC926" t="str">
        <f>IFERROR(__xludf.DUMMYFUNCTION("""COMPUTED_VALUE"""),"")</f>
        <v/>
      </c>
      <c r="AD926" t="str">
        <f>IFERROR(__xludf.DUMMYFUNCTION("""COMPUTED_VALUE"""),"")</f>
        <v/>
      </c>
      <c r="AE926" t="str">
        <f>IFERROR(__xludf.DUMMYFUNCTION("""COMPUTED_VALUE"""),"")</f>
        <v/>
      </c>
      <c r="AF926" t="str">
        <f>IFERROR(__xludf.DUMMYFUNCTION("""COMPUTED_VALUE"""),"")</f>
        <v/>
      </c>
      <c r="AG926" t="str">
        <f>IFERROR(__xludf.DUMMYFUNCTION("""COMPUTED_VALUE"""),"")</f>
        <v/>
      </c>
    </row>
    <row r="927">
      <c r="A927" t="str">
        <f>IFERROR(__xludf.DUMMYFUNCTION("""COMPUTED_VALUE"""),"")</f>
        <v/>
      </c>
      <c r="B927" t="str">
        <f>IFERROR(__xludf.DUMMYFUNCTION("""COMPUTED_VALUE"""),"")</f>
        <v/>
      </c>
      <c r="C927" t="str">
        <f>IFERROR(__xludf.DUMMYFUNCTION("""COMPUTED_VALUE"""),"")</f>
        <v/>
      </c>
      <c r="D927" t="str">
        <f>IFERROR(__xludf.DUMMYFUNCTION("""COMPUTED_VALUE"""),"")</f>
        <v/>
      </c>
      <c r="E927" t="str">
        <f>IFERROR(__xludf.DUMMYFUNCTION("""COMPUTED_VALUE"""),"")</f>
        <v/>
      </c>
      <c r="F927" t="str">
        <f>IFERROR(__xludf.DUMMYFUNCTION("""COMPUTED_VALUE"""),"")</f>
        <v/>
      </c>
      <c r="G927" t="str">
        <f>IFERROR(__xludf.DUMMYFUNCTION("""COMPUTED_VALUE"""),"")</f>
        <v/>
      </c>
      <c r="H927" t="str">
        <f>IFERROR(__xludf.DUMMYFUNCTION("""COMPUTED_VALUE"""),"")</f>
        <v/>
      </c>
      <c r="I927" t="str">
        <f>IFERROR(__xludf.DUMMYFUNCTION("""COMPUTED_VALUE"""),"")</f>
        <v/>
      </c>
      <c r="J927" t="str">
        <f>IFERROR(__xludf.DUMMYFUNCTION("""COMPUTED_VALUE"""),"")</f>
        <v/>
      </c>
      <c r="K927" t="str">
        <f>IFERROR(__xludf.DUMMYFUNCTION("""COMPUTED_VALUE"""),"")</f>
        <v/>
      </c>
      <c r="L927" s="61" t="str">
        <f>IFERROR(__xludf.DUMMYFUNCTION("""COMPUTED_VALUE"""),"")</f>
        <v/>
      </c>
      <c r="M927" s="61" t="str">
        <f>IFERROR(__xludf.DUMMYFUNCTION("""COMPUTED_VALUE"""),"")</f>
        <v/>
      </c>
      <c r="N927" t="str">
        <f>IFERROR(__xludf.DUMMYFUNCTION("""COMPUTED_VALUE"""),"")</f>
        <v/>
      </c>
      <c r="O927" t="str">
        <f>IFERROR(__xludf.DUMMYFUNCTION("""COMPUTED_VALUE"""),"")</f>
        <v/>
      </c>
      <c r="P927" t="str">
        <f>IFERROR(__xludf.DUMMYFUNCTION("""COMPUTED_VALUE"""),"")</f>
        <v/>
      </c>
      <c r="Q927" t="str">
        <f>IFERROR(__xludf.DUMMYFUNCTION("""COMPUTED_VALUE"""),"")</f>
        <v/>
      </c>
      <c r="R927" t="str">
        <f>IFERROR(__xludf.DUMMYFUNCTION("""COMPUTED_VALUE"""),"")</f>
        <v/>
      </c>
      <c r="S927" t="str">
        <f>IFERROR(__xludf.DUMMYFUNCTION("""COMPUTED_VALUE"""),"")</f>
        <v/>
      </c>
      <c r="T927" t="str">
        <f>IFERROR(__xludf.DUMMYFUNCTION("""COMPUTED_VALUE"""),"")</f>
        <v/>
      </c>
      <c r="U927" t="str">
        <f>IFERROR(__xludf.DUMMYFUNCTION("""COMPUTED_VALUE"""),"")</f>
        <v/>
      </c>
      <c r="V927" t="str">
        <f>IFERROR(__xludf.DUMMYFUNCTION("""COMPUTED_VALUE"""),"")</f>
        <v/>
      </c>
      <c r="W927" t="str">
        <f>IFERROR(__xludf.DUMMYFUNCTION("""COMPUTED_VALUE"""),"")</f>
        <v/>
      </c>
      <c r="X927" t="str">
        <f>IFERROR(__xludf.DUMMYFUNCTION("""COMPUTED_VALUE"""),"")</f>
        <v/>
      </c>
      <c r="Y927" t="str">
        <f>IFERROR(__xludf.DUMMYFUNCTION("""COMPUTED_VALUE"""),"")</f>
        <v/>
      </c>
      <c r="Z927" t="str">
        <f>IFERROR(__xludf.DUMMYFUNCTION("""COMPUTED_VALUE"""),"")</f>
        <v/>
      </c>
      <c r="AA927" t="str">
        <f>IFERROR(__xludf.DUMMYFUNCTION("""COMPUTED_VALUE"""),"")</f>
        <v/>
      </c>
      <c r="AB927" t="str">
        <f>IFERROR(__xludf.DUMMYFUNCTION("""COMPUTED_VALUE"""),"")</f>
        <v/>
      </c>
      <c r="AC927" t="str">
        <f>IFERROR(__xludf.DUMMYFUNCTION("""COMPUTED_VALUE"""),"")</f>
        <v/>
      </c>
      <c r="AD927" t="str">
        <f>IFERROR(__xludf.DUMMYFUNCTION("""COMPUTED_VALUE"""),"")</f>
        <v/>
      </c>
      <c r="AE927" t="str">
        <f>IFERROR(__xludf.DUMMYFUNCTION("""COMPUTED_VALUE"""),"")</f>
        <v/>
      </c>
      <c r="AF927" t="str">
        <f>IFERROR(__xludf.DUMMYFUNCTION("""COMPUTED_VALUE"""),"")</f>
        <v/>
      </c>
      <c r="AG927" t="str">
        <f>IFERROR(__xludf.DUMMYFUNCTION("""COMPUTED_VALUE"""),"")</f>
        <v/>
      </c>
    </row>
    <row r="928">
      <c r="A928" t="str">
        <f>IFERROR(__xludf.DUMMYFUNCTION("""COMPUTED_VALUE"""),"")</f>
        <v/>
      </c>
      <c r="B928" t="str">
        <f>IFERROR(__xludf.DUMMYFUNCTION("""COMPUTED_VALUE"""),"")</f>
        <v/>
      </c>
      <c r="C928" t="str">
        <f>IFERROR(__xludf.DUMMYFUNCTION("""COMPUTED_VALUE"""),"")</f>
        <v/>
      </c>
      <c r="D928" t="str">
        <f>IFERROR(__xludf.DUMMYFUNCTION("""COMPUTED_VALUE"""),"")</f>
        <v/>
      </c>
      <c r="E928" t="str">
        <f>IFERROR(__xludf.DUMMYFUNCTION("""COMPUTED_VALUE"""),"")</f>
        <v/>
      </c>
      <c r="F928" t="str">
        <f>IFERROR(__xludf.DUMMYFUNCTION("""COMPUTED_VALUE"""),"")</f>
        <v/>
      </c>
      <c r="G928" t="str">
        <f>IFERROR(__xludf.DUMMYFUNCTION("""COMPUTED_VALUE"""),"")</f>
        <v/>
      </c>
      <c r="H928" t="str">
        <f>IFERROR(__xludf.DUMMYFUNCTION("""COMPUTED_VALUE"""),"")</f>
        <v/>
      </c>
      <c r="I928" t="str">
        <f>IFERROR(__xludf.DUMMYFUNCTION("""COMPUTED_VALUE"""),"")</f>
        <v/>
      </c>
      <c r="J928" t="str">
        <f>IFERROR(__xludf.DUMMYFUNCTION("""COMPUTED_VALUE"""),"")</f>
        <v/>
      </c>
      <c r="K928" t="str">
        <f>IFERROR(__xludf.DUMMYFUNCTION("""COMPUTED_VALUE"""),"")</f>
        <v/>
      </c>
      <c r="L928" s="61" t="str">
        <f>IFERROR(__xludf.DUMMYFUNCTION("""COMPUTED_VALUE"""),"")</f>
        <v/>
      </c>
      <c r="M928" s="61" t="str">
        <f>IFERROR(__xludf.DUMMYFUNCTION("""COMPUTED_VALUE"""),"")</f>
        <v/>
      </c>
      <c r="N928" t="str">
        <f>IFERROR(__xludf.DUMMYFUNCTION("""COMPUTED_VALUE"""),"")</f>
        <v/>
      </c>
      <c r="O928" t="str">
        <f>IFERROR(__xludf.DUMMYFUNCTION("""COMPUTED_VALUE"""),"")</f>
        <v/>
      </c>
      <c r="P928" t="str">
        <f>IFERROR(__xludf.DUMMYFUNCTION("""COMPUTED_VALUE"""),"")</f>
        <v/>
      </c>
      <c r="Q928" t="str">
        <f>IFERROR(__xludf.DUMMYFUNCTION("""COMPUTED_VALUE"""),"")</f>
        <v/>
      </c>
      <c r="R928" t="str">
        <f>IFERROR(__xludf.DUMMYFUNCTION("""COMPUTED_VALUE"""),"")</f>
        <v/>
      </c>
      <c r="S928" t="str">
        <f>IFERROR(__xludf.DUMMYFUNCTION("""COMPUTED_VALUE"""),"")</f>
        <v/>
      </c>
      <c r="T928" t="str">
        <f>IFERROR(__xludf.DUMMYFUNCTION("""COMPUTED_VALUE"""),"")</f>
        <v/>
      </c>
      <c r="U928" t="str">
        <f>IFERROR(__xludf.DUMMYFUNCTION("""COMPUTED_VALUE"""),"")</f>
        <v/>
      </c>
      <c r="V928" t="str">
        <f>IFERROR(__xludf.DUMMYFUNCTION("""COMPUTED_VALUE"""),"")</f>
        <v/>
      </c>
      <c r="W928" t="str">
        <f>IFERROR(__xludf.DUMMYFUNCTION("""COMPUTED_VALUE"""),"")</f>
        <v/>
      </c>
      <c r="X928" t="str">
        <f>IFERROR(__xludf.DUMMYFUNCTION("""COMPUTED_VALUE"""),"")</f>
        <v/>
      </c>
      <c r="Y928" t="str">
        <f>IFERROR(__xludf.DUMMYFUNCTION("""COMPUTED_VALUE"""),"")</f>
        <v/>
      </c>
      <c r="Z928" t="str">
        <f>IFERROR(__xludf.DUMMYFUNCTION("""COMPUTED_VALUE"""),"")</f>
        <v/>
      </c>
      <c r="AA928" t="str">
        <f>IFERROR(__xludf.DUMMYFUNCTION("""COMPUTED_VALUE"""),"")</f>
        <v/>
      </c>
      <c r="AB928" t="str">
        <f>IFERROR(__xludf.DUMMYFUNCTION("""COMPUTED_VALUE"""),"")</f>
        <v/>
      </c>
      <c r="AC928" t="str">
        <f>IFERROR(__xludf.DUMMYFUNCTION("""COMPUTED_VALUE"""),"")</f>
        <v/>
      </c>
      <c r="AD928" t="str">
        <f>IFERROR(__xludf.DUMMYFUNCTION("""COMPUTED_VALUE"""),"")</f>
        <v/>
      </c>
      <c r="AE928" t="str">
        <f>IFERROR(__xludf.DUMMYFUNCTION("""COMPUTED_VALUE"""),"")</f>
        <v/>
      </c>
      <c r="AF928" t="str">
        <f>IFERROR(__xludf.DUMMYFUNCTION("""COMPUTED_VALUE"""),"")</f>
        <v/>
      </c>
      <c r="AG928" t="str">
        <f>IFERROR(__xludf.DUMMYFUNCTION("""COMPUTED_VALUE"""),"")</f>
        <v/>
      </c>
    </row>
    <row r="929">
      <c r="A929" t="str">
        <f>IFERROR(__xludf.DUMMYFUNCTION("""COMPUTED_VALUE"""),"")</f>
        <v/>
      </c>
      <c r="B929" t="str">
        <f>IFERROR(__xludf.DUMMYFUNCTION("""COMPUTED_VALUE"""),"")</f>
        <v/>
      </c>
      <c r="C929" t="str">
        <f>IFERROR(__xludf.DUMMYFUNCTION("""COMPUTED_VALUE"""),"")</f>
        <v/>
      </c>
      <c r="D929" t="str">
        <f>IFERROR(__xludf.DUMMYFUNCTION("""COMPUTED_VALUE"""),"")</f>
        <v/>
      </c>
      <c r="E929" t="str">
        <f>IFERROR(__xludf.DUMMYFUNCTION("""COMPUTED_VALUE"""),"")</f>
        <v/>
      </c>
      <c r="F929" t="str">
        <f>IFERROR(__xludf.DUMMYFUNCTION("""COMPUTED_VALUE"""),"")</f>
        <v/>
      </c>
      <c r="G929" t="str">
        <f>IFERROR(__xludf.DUMMYFUNCTION("""COMPUTED_VALUE"""),"")</f>
        <v/>
      </c>
      <c r="H929" t="str">
        <f>IFERROR(__xludf.DUMMYFUNCTION("""COMPUTED_VALUE"""),"")</f>
        <v/>
      </c>
      <c r="I929" t="str">
        <f>IFERROR(__xludf.DUMMYFUNCTION("""COMPUTED_VALUE"""),"")</f>
        <v/>
      </c>
      <c r="J929" t="str">
        <f>IFERROR(__xludf.DUMMYFUNCTION("""COMPUTED_VALUE"""),"")</f>
        <v/>
      </c>
      <c r="K929" t="str">
        <f>IFERROR(__xludf.DUMMYFUNCTION("""COMPUTED_VALUE"""),"")</f>
        <v/>
      </c>
      <c r="L929" s="61" t="str">
        <f>IFERROR(__xludf.DUMMYFUNCTION("""COMPUTED_VALUE"""),"")</f>
        <v/>
      </c>
      <c r="M929" s="61" t="str">
        <f>IFERROR(__xludf.DUMMYFUNCTION("""COMPUTED_VALUE"""),"")</f>
        <v/>
      </c>
      <c r="N929" t="str">
        <f>IFERROR(__xludf.DUMMYFUNCTION("""COMPUTED_VALUE"""),"")</f>
        <v/>
      </c>
      <c r="O929" t="str">
        <f>IFERROR(__xludf.DUMMYFUNCTION("""COMPUTED_VALUE"""),"")</f>
        <v/>
      </c>
      <c r="P929" s="15" t="str">
        <f>IFERROR(__xludf.DUMMYFUNCTION("""COMPUTED_VALUE"""),"")</f>
        <v/>
      </c>
      <c r="Q929" t="str">
        <f>IFERROR(__xludf.DUMMYFUNCTION("""COMPUTED_VALUE"""),"")</f>
        <v/>
      </c>
      <c r="R929" t="str">
        <f>IFERROR(__xludf.DUMMYFUNCTION("""COMPUTED_VALUE"""),"")</f>
        <v/>
      </c>
      <c r="S929" t="str">
        <f>IFERROR(__xludf.DUMMYFUNCTION("""COMPUTED_VALUE"""),"")</f>
        <v/>
      </c>
      <c r="T929" t="str">
        <f>IFERROR(__xludf.DUMMYFUNCTION("""COMPUTED_VALUE"""),"")</f>
        <v/>
      </c>
      <c r="U929" t="str">
        <f>IFERROR(__xludf.DUMMYFUNCTION("""COMPUTED_VALUE"""),"")</f>
        <v/>
      </c>
      <c r="V929" t="str">
        <f>IFERROR(__xludf.DUMMYFUNCTION("""COMPUTED_VALUE"""),"")</f>
        <v/>
      </c>
      <c r="W929" t="str">
        <f>IFERROR(__xludf.DUMMYFUNCTION("""COMPUTED_VALUE"""),"")</f>
        <v/>
      </c>
      <c r="X929" t="str">
        <f>IFERROR(__xludf.DUMMYFUNCTION("""COMPUTED_VALUE"""),"")</f>
        <v/>
      </c>
      <c r="Y929" t="str">
        <f>IFERROR(__xludf.DUMMYFUNCTION("""COMPUTED_VALUE"""),"")</f>
        <v/>
      </c>
      <c r="Z929" t="str">
        <f>IFERROR(__xludf.DUMMYFUNCTION("""COMPUTED_VALUE"""),"")</f>
        <v/>
      </c>
      <c r="AA929" t="str">
        <f>IFERROR(__xludf.DUMMYFUNCTION("""COMPUTED_VALUE"""),"")</f>
        <v/>
      </c>
      <c r="AB929" t="str">
        <f>IFERROR(__xludf.DUMMYFUNCTION("""COMPUTED_VALUE"""),"")</f>
        <v/>
      </c>
      <c r="AC929" t="str">
        <f>IFERROR(__xludf.DUMMYFUNCTION("""COMPUTED_VALUE"""),"")</f>
        <v/>
      </c>
      <c r="AD929" t="str">
        <f>IFERROR(__xludf.DUMMYFUNCTION("""COMPUTED_VALUE"""),"")</f>
        <v/>
      </c>
      <c r="AE929" t="str">
        <f>IFERROR(__xludf.DUMMYFUNCTION("""COMPUTED_VALUE"""),"")</f>
        <v/>
      </c>
      <c r="AF929" t="str">
        <f>IFERROR(__xludf.DUMMYFUNCTION("""COMPUTED_VALUE"""),"")</f>
        <v/>
      </c>
      <c r="AG929" t="str">
        <f>IFERROR(__xludf.DUMMYFUNCTION("""COMPUTED_VALUE"""),"")</f>
        <v/>
      </c>
    </row>
    <row r="930">
      <c r="A930" t="str">
        <f>IFERROR(__xludf.DUMMYFUNCTION("""COMPUTED_VALUE"""),"")</f>
        <v/>
      </c>
      <c r="B930" t="str">
        <f>IFERROR(__xludf.DUMMYFUNCTION("""COMPUTED_VALUE"""),"")</f>
        <v/>
      </c>
      <c r="C930" t="str">
        <f>IFERROR(__xludf.DUMMYFUNCTION("""COMPUTED_VALUE"""),"")</f>
        <v/>
      </c>
      <c r="D930" t="str">
        <f>IFERROR(__xludf.DUMMYFUNCTION("""COMPUTED_VALUE"""),"")</f>
        <v/>
      </c>
      <c r="E930" t="str">
        <f>IFERROR(__xludf.DUMMYFUNCTION("""COMPUTED_VALUE"""),"")</f>
        <v/>
      </c>
      <c r="F930" t="str">
        <f>IFERROR(__xludf.DUMMYFUNCTION("""COMPUTED_VALUE"""),"")</f>
        <v/>
      </c>
      <c r="G930" t="str">
        <f>IFERROR(__xludf.DUMMYFUNCTION("""COMPUTED_VALUE"""),"")</f>
        <v/>
      </c>
      <c r="H930" t="str">
        <f>IFERROR(__xludf.DUMMYFUNCTION("""COMPUTED_VALUE"""),"")</f>
        <v/>
      </c>
      <c r="I930" t="str">
        <f>IFERROR(__xludf.DUMMYFUNCTION("""COMPUTED_VALUE"""),"")</f>
        <v/>
      </c>
      <c r="J930" t="str">
        <f>IFERROR(__xludf.DUMMYFUNCTION("""COMPUTED_VALUE"""),"")</f>
        <v/>
      </c>
      <c r="K930" t="str">
        <f>IFERROR(__xludf.DUMMYFUNCTION("""COMPUTED_VALUE"""),"")</f>
        <v/>
      </c>
      <c r="L930" s="61" t="str">
        <f>IFERROR(__xludf.DUMMYFUNCTION("""COMPUTED_VALUE"""),"")</f>
        <v/>
      </c>
      <c r="M930" s="61" t="str">
        <f>IFERROR(__xludf.DUMMYFUNCTION("""COMPUTED_VALUE"""),"")</f>
        <v/>
      </c>
      <c r="N930" t="str">
        <f>IFERROR(__xludf.DUMMYFUNCTION("""COMPUTED_VALUE"""),"")</f>
        <v/>
      </c>
      <c r="O930" t="str">
        <f>IFERROR(__xludf.DUMMYFUNCTION("""COMPUTED_VALUE"""),"")</f>
        <v/>
      </c>
      <c r="P930" s="15" t="str">
        <f>IFERROR(__xludf.DUMMYFUNCTION("""COMPUTED_VALUE"""),"")</f>
        <v/>
      </c>
      <c r="Q930" t="str">
        <f>IFERROR(__xludf.DUMMYFUNCTION("""COMPUTED_VALUE"""),"")</f>
        <v/>
      </c>
      <c r="R930" t="str">
        <f>IFERROR(__xludf.DUMMYFUNCTION("""COMPUTED_VALUE"""),"")</f>
        <v/>
      </c>
      <c r="S930" t="str">
        <f>IFERROR(__xludf.DUMMYFUNCTION("""COMPUTED_VALUE"""),"")</f>
        <v/>
      </c>
      <c r="T930" t="str">
        <f>IFERROR(__xludf.DUMMYFUNCTION("""COMPUTED_VALUE"""),"")</f>
        <v/>
      </c>
      <c r="U930" t="str">
        <f>IFERROR(__xludf.DUMMYFUNCTION("""COMPUTED_VALUE"""),"")</f>
        <v/>
      </c>
      <c r="V930" t="str">
        <f>IFERROR(__xludf.DUMMYFUNCTION("""COMPUTED_VALUE"""),"")</f>
        <v/>
      </c>
      <c r="W930" t="str">
        <f>IFERROR(__xludf.DUMMYFUNCTION("""COMPUTED_VALUE"""),"")</f>
        <v/>
      </c>
      <c r="X930" t="str">
        <f>IFERROR(__xludf.DUMMYFUNCTION("""COMPUTED_VALUE"""),"")</f>
        <v/>
      </c>
      <c r="Y930" t="str">
        <f>IFERROR(__xludf.DUMMYFUNCTION("""COMPUTED_VALUE"""),"")</f>
        <v/>
      </c>
      <c r="Z930" t="str">
        <f>IFERROR(__xludf.DUMMYFUNCTION("""COMPUTED_VALUE"""),"")</f>
        <v/>
      </c>
      <c r="AA930" t="str">
        <f>IFERROR(__xludf.DUMMYFUNCTION("""COMPUTED_VALUE"""),"")</f>
        <v/>
      </c>
      <c r="AB930" t="str">
        <f>IFERROR(__xludf.DUMMYFUNCTION("""COMPUTED_VALUE"""),"")</f>
        <v/>
      </c>
      <c r="AC930" t="str">
        <f>IFERROR(__xludf.DUMMYFUNCTION("""COMPUTED_VALUE"""),"")</f>
        <v/>
      </c>
      <c r="AD930" t="str">
        <f>IFERROR(__xludf.DUMMYFUNCTION("""COMPUTED_VALUE"""),"")</f>
        <v/>
      </c>
      <c r="AE930" t="str">
        <f>IFERROR(__xludf.DUMMYFUNCTION("""COMPUTED_VALUE"""),"")</f>
        <v/>
      </c>
      <c r="AF930" t="str">
        <f>IFERROR(__xludf.DUMMYFUNCTION("""COMPUTED_VALUE"""),"")</f>
        <v/>
      </c>
      <c r="AG930" t="str">
        <f>IFERROR(__xludf.DUMMYFUNCTION("""COMPUTED_VALUE"""),"")</f>
        <v/>
      </c>
    </row>
    <row r="931">
      <c r="A931" t="str">
        <f>IFERROR(__xludf.DUMMYFUNCTION("""COMPUTED_VALUE"""),"")</f>
        <v/>
      </c>
      <c r="B931" t="str">
        <f>IFERROR(__xludf.DUMMYFUNCTION("""COMPUTED_VALUE"""),"")</f>
        <v/>
      </c>
      <c r="C931" t="str">
        <f>IFERROR(__xludf.DUMMYFUNCTION("""COMPUTED_VALUE"""),"")</f>
        <v/>
      </c>
      <c r="D931" t="str">
        <f>IFERROR(__xludf.DUMMYFUNCTION("""COMPUTED_VALUE"""),"")</f>
        <v/>
      </c>
      <c r="E931" t="str">
        <f>IFERROR(__xludf.DUMMYFUNCTION("""COMPUTED_VALUE"""),"")</f>
        <v/>
      </c>
      <c r="F931" t="str">
        <f>IFERROR(__xludf.DUMMYFUNCTION("""COMPUTED_VALUE"""),"")</f>
        <v/>
      </c>
      <c r="G931" t="str">
        <f>IFERROR(__xludf.DUMMYFUNCTION("""COMPUTED_VALUE"""),"")</f>
        <v/>
      </c>
      <c r="H931" t="str">
        <f>IFERROR(__xludf.DUMMYFUNCTION("""COMPUTED_VALUE"""),"")</f>
        <v/>
      </c>
      <c r="I931" t="str">
        <f>IFERROR(__xludf.DUMMYFUNCTION("""COMPUTED_VALUE"""),"")</f>
        <v/>
      </c>
      <c r="J931" t="str">
        <f>IFERROR(__xludf.DUMMYFUNCTION("""COMPUTED_VALUE"""),"")</f>
        <v/>
      </c>
      <c r="K931" t="str">
        <f>IFERROR(__xludf.DUMMYFUNCTION("""COMPUTED_VALUE"""),"")</f>
        <v/>
      </c>
      <c r="L931" s="61" t="str">
        <f>IFERROR(__xludf.DUMMYFUNCTION("""COMPUTED_VALUE"""),"")</f>
        <v/>
      </c>
      <c r="M931" s="61" t="str">
        <f>IFERROR(__xludf.DUMMYFUNCTION("""COMPUTED_VALUE"""),"")</f>
        <v/>
      </c>
      <c r="N931" t="str">
        <f>IFERROR(__xludf.DUMMYFUNCTION("""COMPUTED_VALUE"""),"")</f>
        <v/>
      </c>
      <c r="O931" t="str">
        <f>IFERROR(__xludf.DUMMYFUNCTION("""COMPUTED_VALUE"""),"")</f>
        <v/>
      </c>
      <c r="P931" s="15" t="str">
        <f>IFERROR(__xludf.DUMMYFUNCTION("""COMPUTED_VALUE"""),"")</f>
        <v/>
      </c>
      <c r="Q931" t="str">
        <f>IFERROR(__xludf.DUMMYFUNCTION("""COMPUTED_VALUE"""),"")</f>
        <v/>
      </c>
      <c r="R931" t="str">
        <f>IFERROR(__xludf.DUMMYFUNCTION("""COMPUTED_VALUE"""),"")</f>
        <v/>
      </c>
      <c r="S931" t="str">
        <f>IFERROR(__xludf.DUMMYFUNCTION("""COMPUTED_VALUE"""),"")</f>
        <v/>
      </c>
      <c r="T931" t="str">
        <f>IFERROR(__xludf.DUMMYFUNCTION("""COMPUTED_VALUE"""),"")</f>
        <v/>
      </c>
      <c r="U931" t="str">
        <f>IFERROR(__xludf.DUMMYFUNCTION("""COMPUTED_VALUE"""),"")</f>
        <v/>
      </c>
      <c r="V931" t="str">
        <f>IFERROR(__xludf.DUMMYFUNCTION("""COMPUTED_VALUE"""),"")</f>
        <v/>
      </c>
      <c r="W931" t="str">
        <f>IFERROR(__xludf.DUMMYFUNCTION("""COMPUTED_VALUE"""),"")</f>
        <v/>
      </c>
      <c r="X931" t="str">
        <f>IFERROR(__xludf.DUMMYFUNCTION("""COMPUTED_VALUE"""),"")</f>
        <v/>
      </c>
      <c r="Y931" t="str">
        <f>IFERROR(__xludf.DUMMYFUNCTION("""COMPUTED_VALUE"""),"")</f>
        <v/>
      </c>
      <c r="Z931" t="str">
        <f>IFERROR(__xludf.DUMMYFUNCTION("""COMPUTED_VALUE"""),"")</f>
        <v/>
      </c>
      <c r="AA931" t="str">
        <f>IFERROR(__xludf.DUMMYFUNCTION("""COMPUTED_VALUE"""),"")</f>
        <v/>
      </c>
      <c r="AB931" t="str">
        <f>IFERROR(__xludf.DUMMYFUNCTION("""COMPUTED_VALUE"""),"")</f>
        <v/>
      </c>
      <c r="AC931" t="str">
        <f>IFERROR(__xludf.DUMMYFUNCTION("""COMPUTED_VALUE"""),"")</f>
        <v/>
      </c>
      <c r="AD931" t="str">
        <f>IFERROR(__xludf.DUMMYFUNCTION("""COMPUTED_VALUE"""),"")</f>
        <v/>
      </c>
      <c r="AE931" t="str">
        <f>IFERROR(__xludf.DUMMYFUNCTION("""COMPUTED_VALUE"""),"")</f>
        <v/>
      </c>
      <c r="AF931" t="str">
        <f>IFERROR(__xludf.DUMMYFUNCTION("""COMPUTED_VALUE"""),"")</f>
        <v/>
      </c>
      <c r="AG931" t="str">
        <f>IFERROR(__xludf.DUMMYFUNCTION("""COMPUTED_VALUE"""),"")</f>
        <v/>
      </c>
    </row>
    <row r="932">
      <c r="A932" t="str">
        <f>IFERROR(__xludf.DUMMYFUNCTION("""COMPUTED_VALUE"""),"")</f>
        <v/>
      </c>
      <c r="B932" t="str">
        <f>IFERROR(__xludf.DUMMYFUNCTION("""COMPUTED_VALUE"""),"")</f>
        <v/>
      </c>
      <c r="C932" t="str">
        <f>IFERROR(__xludf.DUMMYFUNCTION("""COMPUTED_VALUE"""),"")</f>
        <v/>
      </c>
      <c r="D932" t="str">
        <f>IFERROR(__xludf.DUMMYFUNCTION("""COMPUTED_VALUE"""),"")</f>
        <v/>
      </c>
      <c r="E932" t="str">
        <f>IFERROR(__xludf.DUMMYFUNCTION("""COMPUTED_VALUE"""),"")</f>
        <v/>
      </c>
      <c r="F932" t="str">
        <f>IFERROR(__xludf.DUMMYFUNCTION("""COMPUTED_VALUE"""),"")</f>
        <v/>
      </c>
      <c r="G932" t="str">
        <f>IFERROR(__xludf.DUMMYFUNCTION("""COMPUTED_VALUE"""),"")</f>
        <v/>
      </c>
      <c r="H932" t="str">
        <f>IFERROR(__xludf.DUMMYFUNCTION("""COMPUTED_VALUE"""),"")</f>
        <v/>
      </c>
      <c r="I932" t="str">
        <f>IFERROR(__xludf.DUMMYFUNCTION("""COMPUTED_VALUE"""),"")</f>
        <v/>
      </c>
      <c r="J932" t="str">
        <f>IFERROR(__xludf.DUMMYFUNCTION("""COMPUTED_VALUE"""),"")</f>
        <v/>
      </c>
      <c r="K932" t="str">
        <f>IFERROR(__xludf.DUMMYFUNCTION("""COMPUTED_VALUE"""),"")</f>
        <v/>
      </c>
      <c r="L932" s="61" t="str">
        <f>IFERROR(__xludf.DUMMYFUNCTION("""COMPUTED_VALUE"""),"")</f>
        <v/>
      </c>
      <c r="M932" s="61" t="str">
        <f>IFERROR(__xludf.DUMMYFUNCTION("""COMPUTED_VALUE"""),"")</f>
        <v/>
      </c>
      <c r="N932" t="str">
        <f>IFERROR(__xludf.DUMMYFUNCTION("""COMPUTED_VALUE"""),"")</f>
        <v/>
      </c>
      <c r="O932" t="str">
        <f>IFERROR(__xludf.DUMMYFUNCTION("""COMPUTED_VALUE"""),"")</f>
        <v/>
      </c>
      <c r="P932" s="15" t="str">
        <f>IFERROR(__xludf.DUMMYFUNCTION("""COMPUTED_VALUE"""),"")</f>
        <v/>
      </c>
      <c r="Q932" t="str">
        <f>IFERROR(__xludf.DUMMYFUNCTION("""COMPUTED_VALUE"""),"")</f>
        <v/>
      </c>
      <c r="R932" t="str">
        <f>IFERROR(__xludf.DUMMYFUNCTION("""COMPUTED_VALUE"""),"")</f>
        <v/>
      </c>
      <c r="S932" t="str">
        <f>IFERROR(__xludf.DUMMYFUNCTION("""COMPUTED_VALUE"""),"")</f>
        <v/>
      </c>
      <c r="T932" t="str">
        <f>IFERROR(__xludf.DUMMYFUNCTION("""COMPUTED_VALUE"""),"")</f>
        <v/>
      </c>
      <c r="U932" t="str">
        <f>IFERROR(__xludf.DUMMYFUNCTION("""COMPUTED_VALUE"""),"")</f>
        <v/>
      </c>
      <c r="V932" t="str">
        <f>IFERROR(__xludf.DUMMYFUNCTION("""COMPUTED_VALUE"""),"")</f>
        <v/>
      </c>
      <c r="W932" t="str">
        <f>IFERROR(__xludf.DUMMYFUNCTION("""COMPUTED_VALUE"""),"")</f>
        <v/>
      </c>
      <c r="X932" t="str">
        <f>IFERROR(__xludf.DUMMYFUNCTION("""COMPUTED_VALUE"""),"")</f>
        <v/>
      </c>
      <c r="Y932" t="str">
        <f>IFERROR(__xludf.DUMMYFUNCTION("""COMPUTED_VALUE"""),"")</f>
        <v/>
      </c>
      <c r="Z932" t="str">
        <f>IFERROR(__xludf.DUMMYFUNCTION("""COMPUTED_VALUE"""),"")</f>
        <v/>
      </c>
      <c r="AA932" t="str">
        <f>IFERROR(__xludf.DUMMYFUNCTION("""COMPUTED_VALUE"""),"")</f>
        <v/>
      </c>
      <c r="AB932" t="str">
        <f>IFERROR(__xludf.DUMMYFUNCTION("""COMPUTED_VALUE"""),"")</f>
        <v/>
      </c>
      <c r="AC932" t="str">
        <f>IFERROR(__xludf.DUMMYFUNCTION("""COMPUTED_VALUE"""),"")</f>
        <v/>
      </c>
      <c r="AD932" t="str">
        <f>IFERROR(__xludf.DUMMYFUNCTION("""COMPUTED_VALUE"""),"")</f>
        <v/>
      </c>
      <c r="AE932" t="str">
        <f>IFERROR(__xludf.DUMMYFUNCTION("""COMPUTED_VALUE"""),"")</f>
        <v/>
      </c>
      <c r="AF932" t="str">
        <f>IFERROR(__xludf.DUMMYFUNCTION("""COMPUTED_VALUE"""),"")</f>
        <v/>
      </c>
      <c r="AG932" t="str">
        <f>IFERROR(__xludf.DUMMYFUNCTION("""COMPUTED_VALUE"""),"")</f>
        <v/>
      </c>
    </row>
    <row r="933">
      <c r="A933" t="str">
        <f>IFERROR(__xludf.DUMMYFUNCTION("""COMPUTED_VALUE"""),"")</f>
        <v/>
      </c>
      <c r="B933" t="str">
        <f>IFERROR(__xludf.DUMMYFUNCTION("""COMPUTED_VALUE"""),"")</f>
        <v/>
      </c>
      <c r="C933" t="str">
        <f>IFERROR(__xludf.DUMMYFUNCTION("""COMPUTED_VALUE"""),"")</f>
        <v/>
      </c>
      <c r="D933" t="str">
        <f>IFERROR(__xludf.DUMMYFUNCTION("""COMPUTED_VALUE"""),"")</f>
        <v/>
      </c>
      <c r="E933" t="str">
        <f>IFERROR(__xludf.DUMMYFUNCTION("""COMPUTED_VALUE"""),"")</f>
        <v/>
      </c>
      <c r="F933" t="str">
        <f>IFERROR(__xludf.DUMMYFUNCTION("""COMPUTED_VALUE"""),"")</f>
        <v/>
      </c>
      <c r="G933" t="str">
        <f>IFERROR(__xludf.DUMMYFUNCTION("""COMPUTED_VALUE"""),"")</f>
        <v/>
      </c>
      <c r="H933" t="str">
        <f>IFERROR(__xludf.DUMMYFUNCTION("""COMPUTED_VALUE"""),"")</f>
        <v/>
      </c>
      <c r="I933" t="str">
        <f>IFERROR(__xludf.DUMMYFUNCTION("""COMPUTED_VALUE"""),"")</f>
        <v/>
      </c>
      <c r="J933" t="str">
        <f>IFERROR(__xludf.DUMMYFUNCTION("""COMPUTED_VALUE"""),"")</f>
        <v/>
      </c>
      <c r="K933" t="str">
        <f>IFERROR(__xludf.DUMMYFUNCTION("""COMPUTED_VALUE"""),"")</f>
        <v/>
      </c>
      <c r="L933" s="61" t="str">
        <f>IFERROR(__xludf.DUMMYFUNCTION("""COMPUTED_VALUE"""),"")</f>
        <v/>
      </c>
      <c r="M933" s="61" t="str">
        <f>IFERROR(__xludf.DUMMYFUNCTION("""COMPUTED_VALUE"""),"")</f>
        <v/>
      </c>
      <c r="N933" t="str">
        <f>IFERROR(__xludf.DUMMYFUNCTION("""COMPUTED_VALUE"""),"")</f>
        <v/>
      </c>
      <c r="O933" t="str">
        <f>IFERROR(__xludf.DUMMYFUNCTION("""COMPUTED_VALUE"""),"")</f>
        <v/>
      </c>
      <c r="P933" s="15" t="str">
        <f>IFERROR(__xludf.DUMMYFUNCTION("""COMPUTED_VALUE"""),"")</f>
        <v/>
      </c>
      <c r="Q933" t="str">
        <f>IFERROR(__xludf.DUMMYFUNCTION("""COMPUTED_VALUE"""),"")</f>
        <v/>
      </c>
      <c r="R933" t="str">
        <f>IFERROR(__xludf.DUMMYFUNCTION("""COMPUTED_VALUE"""),"")</f>
        <v/>
      </c>
      <c r="S933" t="str">
        <f>IFERROR(__xludf.DUMMYFUNCTION("""COMPUTED_VALUE"""),"")</f>
        <v/>
      </c>
      <c r="T933" t="str">
        <f>IFERROR(__xludf.DUMMYFUNCTION("""COMPUTED_VALUE"""),"")</f>
        <v/>
      </c>
      <c r="U933" t="str">
        <f>IFERROR(__xludf.DUMMYFUNCTION("""COMPUTED_VALUE"""),"")</f>
        <v/>
      </c>
      <c r="V933" t="str">
        <f>IFERROR(__xludf.DUMMYFUNCTION("""COMPUTED_VALUE"""),"")</f>
        <v/>
      </c>
      <c r="W933" t="str">
        <f>IFERROR(__xludf.DUMMYFUNCTION("""COMPUTED_VALUE"""),"")</f>
        <v/>
      </c>
      <c r="X933" t="str">
        <f>IFERROR(__xludf.DUMMYFUNCTION("""COMPUTED_VALUE"""),"")</f>
        <v/>
      </c>
      <c r="Y933" t="str">
        <f>IFERROR(__xludf.DUMMYFUNCTION("""COMPUTED_VALUE"""),"")</f>
        <v/>
      </c>
      <c r="Z933" t="str">
        <f>IFERROR(__xludf.DUMMYFUNCTION("""COMPUTED_VALUE"""),"")</f>
        <v/>
      </c>
      <c r="AA933" t="str">
        <f>IFERROR(__xludf.DUMMYFUNCTION("""COMPUTED_VALUE"""),"")</f>
        <v/>
      </c>
      <c r="AB933" t="str">
        <f>IFERROR(__xludf.DUMMYFUNCTION("""COMPUTED_VALUE"""),"")</f>
        <v/>
      </c>
      <c r="AC933" t="str">
        <f>IFERROR(__xludf.DUMMYFUNCTION("""COMPUTED_VALUE"""),"")</f>
        <v/>
      </c>
      <c r="AD933" t="str">
        <f>IFERROR(__xludf.DUMMYFUNCTION("""COMPUTED_VALUE"""),"")</f>
        <v/>
      </c>
      <c r="AE933" t="str">
        <f>IFERROR(__xludf.DUMMYFUNCTION("""COMPUTED_VALUE"""),"")</f>
        <v/>
      </c>
      <c r="AF933" t="str">
        <f>IFERROR(__xludf.DUMMYFUNCTION("""COMPUTED_VALUE"""),"")</f>
        <v/>
      </c>
      <c r="AG933" t="str">
        <f>IFERROR(__xludf.DUMMYFUNCTION("""COMPUTED_VALUE"""),"")</f>
        <v/>
      </c>
    </row>
    <row r="934">
      <c r="A934" t="str">
        <f>IFERROR(__xludf.DUMMYFUNCTION("""COMPUTED_VALUE"""),"")</f>
        <v/>
      </c>
      <c r="B934" t="str">
        <f>IFERROR(__xludf.DUMMYFUNCTION("""COMPUTED_VALUE"""),"")</f>
        <v/>
      </c>
      <c r="C934" t="str">
        <f>IFERROR(__xludf.DUMMYFUNCTION("""COMPUTED_VALUE"""),"")</f>
        <v/>
      </c>
      <c r="D934" t="str">
        <f>IFERROR(__xludf.DUMMYFUNCTION("""COMPUTED_VALUE"""),"")</f>
        <v/>
      </c>
      <c r="E934" t="str">
        <f>IFERROR(__xludf.DUMMYFUNCTION("""COMPUTED_VALUE"""),"")</f>
        <v/>
      </c>
      <c r="F934" t="str">
        <f>IFERROR(__xludf.DUMMYFUNCTION("""COMPUTED_VALUE"""),"")</f>
        <v/>
      </c>
      <c r="G934" t="str">
        <f>IFERROR(__xludf.DUMMYFUNCTION("""COMPUTED_VALUE"""),"")</f>
        <v/>
      </c>
      <c r="H934" t="str">
        <f>IFERROR(__xludf.DUMMYFUNCTION("""COMPUTED_VALUE"""),"")</f>
        <v/>
      </c>
      <c r="I934" t="str">
        <f>IFERROR(__xludf.DUMMYFUNCTION("""COMPUTED_VALUE"""),"")</f>
        <v/>
      </c>
      <c r="J934" t="str">
        <f>IFERROR(__xludf.DUMMYFUNCTION("""COMPUTED_VALUE"""),"")</f>
        <v/>
      </c>
      <c r="K934" t="str">
        <f>IFERROR(__xludf.DUMMYFUNCTION("""COMPUTED_VALUE"""),"")</f>
        <v/>
      </c>
      <c r="L934" s="61" t="str">
        <f>IFERROR(__xludf.DUMMYFUNCTION("""COMPUTED_VALUE"""),"")</f>
        <v/>
      </c>
      <c r="M934" s="61" t="str">
        <f>IFERROR(__xludf.DUMMYFUNCTION("""COMPUTED_VALUE"""),"")</f>
        <v/>
      </c>
      <c r="N934" t="str">
        <f>IFERROR(__xludf.DUMMYFUNCTION("""COMPUTED_VALUE"""),"")</f>
        <v/>
      </c>
      <c r="O934" t="str">
        <f>IFERROR(__xludf.DUMMYFUNCTION("""COMPUTED_VALUE"""),"")</f>
        <v/>
      </c>
      <c r="P934" s="15" t="str">
        <f>IFERROR(__xludf.DUMMYFUNCTION("""COMPUTED_VALUE"""),"")</f>
        <v/>
      </c>
      <c r="Q934" t="str">
        <f>IFERROR(__xludf.DUMMYFUNCTION("""COMPUTED_VALUE"""),"")</f>
        <v/>
      </c>
      <c r="R934" t="str">
        <f>IFERROR(__xludf.DUMMYFUNCTION("""COMPUTED_VALUE"""),"")</f>
        <v/>
      </c>
      <c r="S934" t="str">
        <f>IFERROR(__xludf.DUMMYFUNCTION("""COMPUTED_VALUE"""),"")</f>
        <v/>
      </c>
      <c r="T934" t="str">
        <f>IFERROR(__xludf.DUMMYFUNCTION("""COMPUTED_VALUE"""),"")</f>
        <v/>
      </c>
      <c r="U934" t="str">
        <f>IFERROR(__xludf.DUMMYFUNCTION("""COMPUTED_VALUE"""),"")</f>
        <v/>
      </c>
      <c r="V934" t="str">
        <f>IFERROR(__xludf.DUMMYFUNCTION("""COMPUTED_VALUE"""),"")</f>
        <v/>
      </c>
      <c r="W934" t="str">
        <f>IFERROR(__xludf.DUMMYFUNCTION("""COMPUTED_VALUE"""),"")</f>
        <v/>
      </c>
      <c r="X934" t="str">
        <f>IFERROR(__xludf.DUMMYFUNCTION("""COMPUTED_VALUE"""),"")</f>
        <v/>
      </c>
      <c r="Y934" t="str">
        <f>IFERROR(__xludf.DUMMYFUNCTION("""COMPUTED_VALUE"""),"")</f>
        <v/>
      </c>
      <c r="Z934" t="str">
        <f>IFERROR(__xludf.DUMMYFUNCTION("""COMPUTED_VALUE"""),"")</f>
        <v/>
      </c>
      <c r="AA934" t="str">
        <f>IFERROR(__xludf.DUMMYFUNCTION("""COMPUTED_VALUE"""),"")</f>
        <v/>
      </c>
      <c r="AB934" t="str">
        <f>IFERROR(__xludf.DUMMYFUNCTION("""COMPUTED_VALUE"""),"")</f>
        <v/>
      </c>
      <c r="AC934" t="str">
        <f>IFERROR(__xludf.DUMMYFUNCTION("""COMPUTED_VALUE"""),"")</f>
        <v/>
      </c>
      <c r="AD934" t="str">
        <f>IFERROR(__xludf.DUMMYFUNCTION("""COMPUTED_VALUE"""),"")</f>
        <v/>
      </c>
      <c r="AE934" t="str">
        <f>IFERROR(__xludf.DUMMYFUNCTION("""COMPUTED_VALUE"""),"")</f>
        <v/>
      </c>
      <c r="AF934" t="str">
        <f>IFERROR(__xludf.DUMMYFUNCTION("""COMPUTED_VALUE"""),"")</f>
        <v/>
      </c>
      <c r="AG934" t="str">
        <f>IFERROR(__xludf.DUMMYFUNCTION("""COMPUTED_VALUE"""),"")</f>
        <v/>
      </c>
    </row>
    <row r="935">
      <c r="A935" t="str">
        <f>IFERROR(__xludf.DUMMYFUNCTION("""COMPUTED_VALUE"""),"")</f>
        <v/>
      </c>
      <c r="B935" t="str">
        <f>IFERROR(__xludf.DUMMYFUNCTION("""COMPUTED_VALUE"""),"")</f>
        <v/>
      </c>
      <c r="C935" t="str">
        <f>IFERROR(__xludf.DUMMYFUNCTION("""COMPUTED_VALUE"""),"")</f>
        <v/>
      </c>
      <c r="D935" t="str">
        <f>IFERROR(__xludf.DUMMYFUNCTION("""COMPUTED_VALUE"""),"")</f>
        <v/>
      </c>
      <c r="E935" t="str">
        <f>IFERROR(__xludf.DUMMYFUNCTION("""COMPUTED_VALUE"""),"")</f>
        <v/>
      </c>
      <c r="F935" t="str">
        <f>IFERROR(__xludf.DUMMYFUNCTION("""COMPUTED_VALUE"""),"")</f>
        <v/>
      </c>
      <c r="G935" t="str">
        <f>IFERROR(__xludf.DUMMYFUNCTION("""COMPUTED_VALUE"""),"")</f>
        <v/>
      </c>
      <c r="H935" t="str">
        <f>IFERROR(__xludf.DUMMYFUNCTION("""COMPUTED_VALUE"""),"")</f>
        <v/>
      </c>
      <c r="I935" t="str">
        <f>IFERROR(__xludf.DUMMYFUNCTION("""COMPUTED_VALUE"""),"")</f>
        <v/>
      </c>
      <c r="J935" t="str">
        <f>IFERROR(__xludf.DUMMYFUNCTION("""COMPUTED_VALUE"""),"")</f>
        <v/>
      </c>
      <c r="K935" t="str">
        <f>IFERROR(__xludf.DUMMYFUNCTION("""COMPUTED_VALUE"""),"")</f>
        <v/>
      </c>
      <c r="L935" s="61" t="str">
        <f>IFERROR(__xludf.DUMMYFUNCTION("""COMPUTED_VALUE"""),"")</f>
        <v/>
      </c>
      <c r="M935" s="61" t="str">
        <f>IFERROR(__xludf.DUMMYFUNCTION("""COMPUTED_VALUE"""),"")</f>
        <v/>
      </c>
      <c r="N935" t="str">
        <f>IFERROR(__xludf.DUMMYFUNCTION("""COMPUTED_VALUE"""),"")</f>
        <v/>
      </c>
      <c r="O935" t="str">
        <f>IFERROR(__xludf.DUMMYFUNCTION("""COMPUTED_VALUE"""),"")</f>
        <v/>
      </c>
      <c r="P935" s="15" t="str">
        <f>IFERROR(__xludf.DUMMYFUNCTION("""COMPUTED_VALUE"""),"")</f>
        <v/>
      </c>
      <c r="Q935" t="str">
        <f>IFERROR(__xludf.DUMMYFUNCTION("""COMPUTED_VALUE"""),"")</f>
        <v/>
      </c>
      <c r="R935" t="str">
        <f>IFERROR(__xludf.DUMMYFUNCTION("""COMPUTED_VALUE"""),"")</f>
        <v/>
      </c>
      <c r="S935" t="str">
        <f>IFERROR(__xludf.DUMMYFUNCTION("""COMPUTED_VALUE"""),"")</f>
        <v/>
      </c>
      <c r="T935" t="str">
        <f>IFERROR(__xludf.DUMMYFUNCTION("""COMPUTED_VALUE"""),"")</f>
        <v/>
      </c>
      <c r="U935" t="str">
        <f>IFERROR(__xludf.DUMMYFUNCTION("""COMPUTED_VALUE"""),"")</f>
        <v/>
      </c>
      <c r="V935" t="str">
        <f>IFERROR(__xludf.DUMMYFUNCTION("""COMPUTED_VALUE"""),"")</f>
        <v/>
      </c>
      <c r="W935" t="str">
        <f>IFERROR(__xludf.DUMMYFUNCTION("""COMPUTED_VALUE"""),"")</f>
        <v/>
      </c>
      <c r="X935" t="str">
        <f>IFERROR(__xludf.DUMMYFUNCTION("""COMPUTED_VALUE"""),"")</f>
        <v/>
      </c>
      <c r="Y935" t="str">
        <f>IFERROR(__xludf.DUMMYFUNCTION("""COMPUTED_VALUE"""),"")</f>
        <v/>
      </c>
      <c r="Z935" t="str">
        <f>IFERROR(__xludf.DUMMYFUNCTION("""COMPUTED_VALUE"""),"")</f>
        <v/>
      </c>
      <c r="AA935" t="str">
        <f>IFERROR(__xludf.DUMMYFUNCTION("""COMPUTED_VALUE"""),"")</f>
        <v/>
      </c>
      <c r="AB935" t="str">
        <f>IFERROR(__xludf.DUMMYFUNCTION("""COMPUTED_VALUE"""),"")</f>
        <v/>
      </c>
      <c r="AC935" t="str">
        <f>IFERROR(__xludf.DUMMYFUNCTION("""COMPUTED_VALUE"""),"")</f>
        <v/>
      </c>
      <c r="AD935" t="str">
        <f>IFERROR(__xludf.DUMMYFUNCTION("""COMPUTED_VALUE"""),"")</f>
        <v/>
      </c>
      <c r="AE935" t="str">
        <f>IFERROR(__xludf.DUMMYFUNCTION("""COMPUTED_VALUE"""),"")</f>
        <v/>
      </c>
      <c r="AF935" t="str">
        <f>IFERROR(__xludf.DUMMYFUNCTION("""COMPUTED_VALUE"""),"")</f>
        <v/>
      </c>
      <c r="AG935" t="str">
        <f>IFERROR(__xludf.DUMMYFUNCTION("""COMPUTED_VALUE"""),"")</f>
        <v/>
      </c>
    </row>
    <row r="936">
      <c r="A936" t="str">
        <f>IFERROR(__xludf.DUMMYFUNCTION("""COMPUTED_VALUE"""),"")</f>
        <v/>
      </c>
      <c r="B936" t="str">
        <f>IFERROR(__xludf.DUMMYFUNCTION("""COMPUTED_VALUE"""),"")</f>
        <v/>
      </c>
      <c r="C936" t="str">
        <f>IFERROR(__xludf.DUMMYFUNCTION("""COMPUTED_VALUE"""),"")</f>
        <v/>
      </c>
      <c r="D936" t="str">
        <f>IFERROR(__xludf.DUMMYFUNCTION("""COMPUTED_VALUE"""),"")</f>
        <v/>
      </c>
      <c r="E936" t="str">
        <f>IFERROR(__xludf.DUMMYFUNCTION("""COMPUTED_VALUE"""),"")</f>
        <v/>
      </c>
      <c r="F936" t="str">
        <f>IFERROR(__xludf.DUMMYFUNCTION("""COMPUTED_VALUE"""),"")</f>
        <v/>
      </c>
      <c r="G936" t="str">
        <f>IFERROR(__xludf.DUMMYFUNCTION("""COMPUTED_VALUE"""),"")</f>
        <v/>
      </c>
      <c r="H936" t="str">
        <f>IFERROR(__xludf.DUMMYFUNCTION("""COMPUTED_VALUE"""),"")</f>
        <v/>
      </c>
      <c r="I936" t="str">
        <f>IFERROR(__xludf.DUMMYFUNCTION("""COMPUTED_VALUE"""),"")</f>
        <v/>
      </c>
      <c r="J936" t="str">
        <f>IFERROR(__xludf.DUMMYFUNCTION("""COMPUTED_VALUE"""),"")</f>
        <v/>
      </c>
      <c r="K936" t="str">
        <f>IFERROR(__xludf.DUMMYFUNCTION("""COMPUTED_VALUE"""),"")</f>
        <v/>
      </c>
      <c r="L936" s="61" t="str">
        <f>IFERROR(__xludf.DUMMYFUNCTION("""COMPUTED_VALUE"""),"")</f>
        <v/>
      </c>
      <c r="M936" s="61" t="str">
        <f>IFERROR(__xludf.DUMMYFUNCTION("""COMPUTED_VALUE"""),"")</f>
        <v/>
      </c>
      <c r="N936" t="str">
        <f>IFERROR(__xludf.DUMMYFUNCTION("""COMPUTED_VALUE"""),"")</f>
        <v/>
      </c>
      <c r="O936" t="str">
        <f>IFERROR(__xludf.DUMMYFUNCTION("""COMPUTED_VALUE"""),"")</f>
        <v/>
      </c>
      <c r="P936" s="15" t="str">
        <f>IFERROR(__xludf.DUMMYFUNCTION("""COMPUTED_VALUE"""),"")</f>
        <v/>
      </c>
      <c r="Q936" t="str">
        <f>IFERROR(__xludf.DUMMYFUNCTION("""COMPUTED_VALUE"""),"")</f>
        <v/>
      </c>
      <c r="R936" t="str">
        <f>IFERROR(__xludf.DUMMYFUNCTION("""COMPUTED_VALUE"""),"")</f>
        <v/>
      </c>
      <c r="S936" t="str">
        <f>IFERROR(__xludf.DUMMYFUNCTION("""COMPUTED_VALUE"""),"")</f>
        <v/>
      </c>
      <c r="T936" t="str">
        <f>IFERROR(__xludf.DUMMYFUNCTION("""COMPUTED_VALUE"""),"")</f>
        <v/>
      </c>
      <c r="U936" t="str">
        <f>IFERROR(__xludf.DUMMYFUNCTION("""COMPUTED_VALUE"""),"")</f>
        <v/>
      </c>
      <c r="V936" t="str">
        <f>IFERROR(__xludf.DUMMYFUNCTION("""COMPUTED_VALUE"""),"")</f>
        <v/>
      </c>
      <c r="W936" t="str">
        <f>IFERROR(__xludf.DUMMYFUNCTION("""COMPUTED_VALUE"""),"")</f>
        <v/>
      </c>
      <c r="X936" t="str">
        <f>IFERROR(__xludf.DUMMYFUNCTION("""COMPUTED_VALUE"""),"")</f>
        <v/>
      </c>
      <c r="Y936" t="str">
        <f>IFERROR(__xludf.DUMMYFUNCTION("""COMPUTED_VALUE"""),"")</f>
        <v/>
      </c>
      <c r="Z936" t="str">
        <f>IFERROR(__xludf.DUMMYFUNCTION("""COMPUTED_VALUE"""),"")</f>
        <v/>
      </c>
      <c r="AA936" t="str">
        <f>IFERROR(__xludf.DUMMYFUNCTION("""COMPUTED_VALUE"""),"")</f>
        <v/>
      </c>
      <c r="AB936" t="str">
        <f>IFERROR(__xludf.DUMMYFUNCTION("""COMPUTED_VALUE"""),"")</f>
        <v/>
      </c>
      <c r="AC936" t="str">
        <f>IFERROR(__xludf.DUMMYFUNCTION("""COMPUTED_VALUE"""),"")</f>
        <v/>
      </c>
      <c r="AD936" t="str">
        <f>IFERROR(__xludf.DUMMYFUNCTION("""COMPUTED_VALUE"""),"")</f>
        <v/>
      </c>
      <c r="AE936" t="str">
        <f>IFERROR(__xludf.DUMMYFUNCTION("""COMPUTED_VALUE"""),"")</f>
        <v/>
      </c>
      <c r="AF936" t="str">
        <f>IFERROR(__xludf.DUMMYFUNCTION("""COMPUTED_VALUE"""),"")</f>
        <v/>
      </c>
      <c r="AG936" t="str">
        <f>IFERROR(__xludf.DUMMYFUNCTION("""COMPUTED_VALUE"""),"")</f>
        <v/>
      </c>
    </row>
    <row r="937">
      <c r="A937" t="str">
        <f>IFERROR(__xludf.DUMMYFUNCTION("""COMPUTED_VALUE"""),"")</f>
        <v/>
      </c>
      <c r="B937" t="str">
        <f>IFERROR(__xludf.DUMMYFUNCTION("""COMPUTED_VALUE"""),"")</f>
        <v/>
      </c>
      <c r="C937" t="str">
        <f>IFERROR(__xludf.DUMMYFUNCTION("""COMPUTED_VALUE"""),"")</f>
        <v/>
      </c>
      <c r="D937" t="str">
        <f>IFERROR(__xludf.DUMMYFUNCTION("""COMPUTED_VALUE"""),"")</f>
        <v/>
      </c>
      <c r="E937" t="str">
        <f>IFERROR(__xludf.DUMMYFUNCTION("""COMPUTED_VALUE"""),"")</f>
        <v/>
      </c>
      <c r="F937" t="str">
        <f>IFERROR(__xludf.DUMMYFUNCTION("""COMPUTED_VALUE"""),"")</f>
        <v/>
      </c>
      <c r="G937" t="str">
        <f>IFERROR(__xludf.DUMMYFUNCTION("""COMPUTED_VALUE"""),"")</f>
        <v/>
      </c>
      <c r="H937" t="str">
        <f>IFERROR(__xludf.DUMMYFUNCTION("""COMPUTED_VALUE"""),"")</f>
        <v/>
      </c>
      <c r="I937" t="str">
        <f>IFERROR(__xludf.DUMMYFUNCTION("""COMPUTED_VALUE"""),"")</f>
        <v/>
      </c>
      <c r="J937" t="str">
        <f>IFERROR(__xludf.DUMMYFUNCTION("""COMPUTED_VALUE"""),"")</f>
        <v/>
      </c>
      <c r="K937" t="str">
        <f>IFERROR(__xludf.DUMMYFUNCTION("""COMPUTED_VALUE"""),"")</f>
        <v/>
      </c>
      <c r="L937" s="61" t="str">
        <f>IFERROR(__xludf.DUMMYFUNCTION("""COMPUTED_VALUE"""),"")</f>
        <v/>
      </c>
      <c r="M937" s="61" t="str">
        <f>IFERROR(__xludf.DUMMYFUNCTION("""COMPUTED_VALUE"""),"")</f>
        <v/>
      </c>
      <c r="N937" t="str">
        <f>IFERROR(__xludf.DUMMYFUNCTION("""COMPUTED_VALUE"""),"")</f>
        <v/>
      </c>
      <c r="O937" t="str">
        <f>IFERROR(__xludf.DUMMYFUNCTION("""COMPUTED_VALUE"""),"")</f>
        <v/>
      </c>
      <c r="P937" s="15" t="str">
        <f>IFERROR(__xludf.DUMMYFUNCTION("""COMPUTED_VALUE"""),"")</f>
        <v/>
      </c>
      <c r="Q937" t="str">
        <f>IFERROR(__xludf.DUMMYFUNCTION("""COMPUTED_VALUE"""),"")</f>
        <v/>
      </c>
      <c r="R937" t="str">
        <f>IFERROR(__xludf.DUMMYFUNCTION("""COMPUTED_VALUE"""),"")</f>
        <v/>
      </c>
      <c r="S937" t="str">
        <f>IFERROR(__xludf.DUMMYFUNCTION("""COMPUTED_VALUE"""),"")</f>
        <v/>
      </c>
      <c r="T937" t="str">
        <f>IFERROR(__xludf.DUMMYFUNCTION("""COMPUTED_VALUE"""),"")</f>
        <v/>
      </c>
      <c r="U937" t="str">
        <f>IFERROR(__xludf.DUMMYFUNCTION("""COMPUTED_VALUE"""),"")</f>
        <v/>
      </c>
      <c r="V937" t="str">
        <f>IFERROR(__xludf.DUMMYFUNCTION("""COMPUTED_VALUE"""),"")</f>
        <v/>
      </c>
      <c r="W937" t="str">
        <f>IFERROR(__xludf.DUMMYFUNCTION("""COMPUTED_VALUE"""),"")</f>
        <v/>
      </c>
      <c r="X937" t="str">
        <f>IFERROR(__xludf.DUMMYFUNCTION("""COMPUTED_VALUE"""),"")</f>
        <v/>
      </c>
      <c r="Y937" t="str">
        <f>IFERROR(__xludf.DUMMYFUNCTION("""COMPUTED_VALUE"""),"")</f>
        <v/>
      </c>
      <c r="Z937" t="str">
        <f>IFERROR(__xludf.DUMMYFUNCTION("""COMPUTED_VALUE"""),"")</f>
        <v/>
      </c>
      <c r="AA937" t="str">
        <f>IFERROR(__xludf.DUMMYFUNCTION("""COMPUTED_VALUE"""),"")</f>
        <v/>
      </c>
      <c r="AB937" t="str">
        <f>IFERROR(__xludf.DUMMYFUNCTION("""COMPUTED_VALUE"""),"")</f>
        <v/>
      </c>
      <c r="AC937" t="str">
        <f>IFERROR(__xludf.DUMMYFUNCTION("""COMPUTED_VALUE"""),"")</f>
        <v/>
      </c>
      <c r="AD937" t="str">
        <f>IFERROR(__xludf.DUMMYFUNCTION("""COMPUTED_VALUE"""),"")</f>
        <v/>
      </c>
      <c r="AE937" t="str">
        <f>IFERROR(__xludf.DUMMYFUNCTION("""COMPUTED_VALUE"""),"")</f>
        <v/>
      </c>
      <c r="AF937" t="str">
        <f>IFERROR(__xludf.DUMMYFUNCTION("""COMPUTED_VALUE"""),"")</f>
        <v/>
      </c>
      <c r="AG937" t="str">
        <f>IFERROR(__xludf.DUMMYFUNCTION("""COMPUTED_VALUE"""),"")</f>
        <v/>
      </c>
    </row>
  </sheetData>
  <autoFilter ref="$A$1:$AA$937"/>
  <customSheetViews>
    <customSheetView guid="{D8C37984-3640-4388-B79A-ECD4319225F3}" filter="1" showAutoFilter="1">
      <autoFilter ref="$A$1:$R$937"/>
    </customSheetView>
  </customSheetView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8" t="str">
        <f>IFERROR(__xludf.DUMMYFUNCTION("query({IMPORTRANGE(""https://docs.google.com/spreadsheets/d/1O_NhoWi0KKSY-jWo5m6MGjjJHlJDC34A3MTSzojkZOU/edit?ts=5bfbeea0#gid=1836407485"",""choices!A1:F"")},""select * where Col1 != 'states'"",1)"),"list_name")</f>
        <v>list_name</v>
      </c>
      <c r="B1" s="10" t="str">
        <f>IFERROR(__xludf.DUMMYFUNCTION("""COMPUTED_VALUE"""),"name")</f>
        <v>name</v>
      </c>
      <c r="C1" s="10" t="str">
        <f>IFERROR(__xludf.DUMMYFUNCTION("""COMPUTED_VALUE"""),"label")</f>
        <v>label</v>
      </c>
      <c r="D1" s="10" t="str">
        <f>IFERROR(__xludf.DUMMYFUNCTION("""COMPUTED_VALUE"""),"")</f>
        <v/>
      </c>
      <c r="E1" s="10" t="str">
        <f>IFERROR(__xludf.DUMMYFUNCTION("""COMPUTED_VALUE"""),"Option UID")</f>
        <v>Option UID</v>
      </c>
      <c r="F1" t="str">
        <f>IFERROR(__xludf.DUMMYFUNCTION("""COMPUTED_VALUE"""),"")</f>
        <v/>
      </c>
    </row>
    <row r="2">
      <c r="A2" s="10" t="str">
        <f>IFERROR(__xludf.DUMMYFUNCTION("""COMPUTED_VALUE"""),"yes_no")</f>
        <v>yes_no</v>
      </c>
      <c r="B2" s="10" t="str">
        <f>IFERROR(__xludf.DUMMYFUNCTION("""COMPUTED_VALUE"""),"yes")</f>
        <v>yes</v>
      </c>
      <c r="C2" s="10" t="str">
        <f>IFERROR(__xludf.DUMMYFUNCTION("""COMPUTED_VALUE"""),"Yes")</f>
        <v>Yes</v>
      </c>
      <c r="D2" t="str">
        <f>IFERROR(__xludf.DUMMYFUNCTION("""COMPUTED_VALUE"""),"TEXT")</f>
        <v>TEXT</v>
      </c>
      <c r="E2" t="str">
        <f>IFERROR(__xludf.DUMMYFUNCTION("""COMPUTED_VALUE"""),"yesno000000")</f>
        <v>yesno000000</v>
      </c>
      <c r="F2" t="str">
        <f>IFERROR(__xludf.DUMMYFUNCTION("""COMPUTED_VALUE"""),"")</f>
        <v/>
      </c>
    </row>
    <row r="3">
      <c r="A3" s="10" t="str">
        <f>IFERROR(__xludf.DUMMYFUNCTION("""COMPUTED_VALUE"""),"yes_no")</f>
        <v>yes_no</v>
      </c>
      <c r="B3" s="10" t="str">
        <f>IFERROR(__xludf.DUMMYFUNCTION("""COMPUTED_VALUE"""),"no")</f>
        <v>no</v>
      </c>
      <c r="C3" s="10" t="str">
        <f>IFERROR(__xludf.DUMMYFUNCTION("""COMPUTED_VALUE"""),"No")</f>
        <v>No</v>
      </c>
      <c r="D3" t="str">
        <f>IFERROR(__xludf.DUMMYFUNCTION("""COMPUTED_VALUE"""),"TEXT")</f>
        <v>TEXT</v>
      </c>
      <c r="E3" t="str">
        <f>IFERROR(__xludf.DUMMYFUNCTION("""COMPUTED_VALUE"""),"yesno000000")</f>
        <v>yesno000000</v>
      </c>
      <c r="F3" t="str">
        <f>IFERROR(__xludf.DUMMYFUNCTION("""COMPUTED_VALUE"""),"")</f>
        <v/>
      </c>
    </row>
    <row r="4">
      <c r="A4" s="10" t="str">
        <f>IFERROR(__xludf.DUMMYFUNCTION("""COMPUTED_VALUE"""),"yes0p25_no0")</f>
        <v>yes0p25_no0</v>
      </c>
      <c r="B4" s="10" t="str">
        <f>IFERROR(__xludf.DUMMYFUNCTION("""COMPUTED_VALUE"""),"0.25")</f>
        <v>0.25</v>
      </c>
      <c r="C4" s="10" t="str">
        <f>IFERROR(__xludf.DUMMYFUNCTION("""COMPUTED_VALUE"""),"Yes")</f>
        <v>Yes</v>
      </c>
      <c r="D4" t="str">
        <f>IFERROR(__xludf.DUMMYFUNCTION("""COMPUTED_VALUE"""),"NUMBER")</f>
        <v>NUMBER</v>
      </c>
      <c r="E4" t="str">
        <f>IFERROR(__xludf.DUMMYFUNCTION("""COMPUTED_VALUE"""),"yes0p25no00")</f>
        <v>yes0p25no00</v>
      </c>
      <c r="F4" t="str">
        <f>IFERROR(__xludf.DUMMYFUNCTION("""COMPUTED_VALUE"""),"")</f>
        <v/>
      </c>
    </row>
    <row r="5">
      <c r="A5" s="10" t="str">
        <f>IFERROR(__xludf.DUMMYFUNCTION("""COMPUTED_VALUE"""),"yes0p25_no0")</f>
        <v>yes0p25_no0</v>
      </c>
      <c r="B5" s="10" t="str">
        <f>IFERROR(__xludf.DUMMYFUNCTION("""COMPUTED_VALUE"""),"0")</f>
        <v>0</v>
      </c>
      <c r="C5" s="10" t="str">
        <f>IFERROR(__xludf.DUMMYFUNCTION("""COMPUTED_VALUE"""),"No")</f>
        <v>No</v>
      </c>
      <c r="D5" t="str">
        <f>IFERROR(__xludf.DUMMYFUNCTION("""COMPUTED_VALUE"""),"INTEGER_ZERO_OR_POSITIVE")</f>
        <v>INTEGER_ZERO_OR_POSITIVE</v>
      </c>
      <c r="E5" t="str">
        <f>IFERROR(__xludf.DUMMYFUNCTION("""COMPUTED_VALUE"""),"yes0p25no00")</f>
        <v>yes0p25no00</v>
      </c>
      <c r="F5" t="str">
        <f>IFERROR(__xludf.DUMMYFUNCTION("""COMPUTED_VALUE"""),"")</f>
        <v/>
      </c>
    </row>
    <row r="6">
      <c r="A6" s="10" t="str">
        <f>IFERROR(__xludf.DUMMYFUNCTION("""COMPUTED_VALUE"""),"yes0p5_no0")</f>
        <v>yes0p5_no0</v>
      </c>
      <c r="B6" s="10" t="str">
        <f>IFERROR(__xludf.DUMMYFUNCTION("""COMPUTED_VALUE"""),"0.5")</f>
        <v>0.5</v>
      </c>
      <c r="C6" s="10" t="str">
        <f>IFERROR(__xludf.DUMMYFUNCTION("""COMPUTED_VALUE"""),"Yes")</f>
        <v>Yes</v>
      </c>
      <c r="D6" t="str">
        <f>IFERROR(__xludf.DUMMYFUNCTION("""COMPUTED_VALUE"""),"NUMBER")</f>
        <v>NUMBER</v>
      </c>
      <c r="E6" t="str">
        <f>IFERROR(__xludf.DUMMYFUNCTION("""COMPUTED_VALUE"""),"yes0p5no000")</f>
        <v>yes0p5no000</v>
      </c>
      <c r="F6" t="str">
        <f>IFERROR(__xludf.DUMMYFUNCTION("""COMPUTED_VALUE"""),"")</f>
        <v/>
      </c>
    </row>
    <row r="7">
      <c r="A7" s="10" t="str">
        <f>IFERROR(__xludf.DUMMYFUNCTION("""COMPUTED_VALUE"""),"yes0p5_no0")</f>
        <v>yes0p5_no0</v>
      </c>
      <c r="B7" s="10" t="str">
        <f>IFERROR(__xludf.DUMMYFUNCTION("""COMPUTED_VALUE"""),"0")</f>
        <v>0</v>
      </c>
      <c r="C7" s="10" t="str">
        <f>IFERROR(__xludf.DUMMYFUNCTION("""COMPUTED_VALUE"""),"No")</f>
        <v>No</v>
      </c>
      <c r="D7" t="str">
        <f>IFERROR(__xludf.DUMMYFUNCTION("""COMPUTED_VALUE"""),"INTEGER_ZERO_OR_POSITIVE")</f>
        <v>INTEGER_ZERO_OR_POSITIVE</v>
      </c>
      <c r="E7" t="str">
        <f>IFERROR(__xludf.DUMMYFUNCTION("""COMPUTED_VALUE"""),"yes0p5no000")</f>
        <v>yes0p5no000</v>
      </c>
      <c r="F7" t="str">
        <f>IFERROR(__xludf.DUMMYFUNCTION("""COMPUTED_VALUE"""),"")</f>
        <v/>
      </c>
    </row>
    <row r="8">
      <c r="A8" s="10" t="str">
        <f>IFERROR(__xludf.DUMMYFUNCTION("""COMPUTED_VALUE"""),"yes1_no0")</f>
        <v>yes1_no0</v>
      </c>
      <c r="B8" s="10" t="str">
        <f>IFERROR(__xludf.DUMMYFUNCTION("""COMPUTED_VALUE"""),"1")</f>
        <v>1</v>
      </c>
      <c r="C8" s="10" t="str">
        <f>IFERROR(__xludf.DUMMYFUNCTION("""COMPUTED_VALUE"""),"Yes")</f>
        <v>Yes</v>
      </c>
      <c r="D8" t="str">
        <f>IFERROR(__xludf.DUMMYFUNCTION("""COMPUTED_VALUE"""),"INTEGER_ZERO_OR_POSITIVE")</f>
        <v>INTEGER_ZERO_OR_POSITIVE</v>
      </c>
      <c r="E8" t="str">
        <f>IFERROR(__xludf.DUMMYFUNCTION("""COMPUTED_VALUE"""),"yes1no00000")</f>
        <v>yes1no00000</v>
      </c>
      <c r="F8" t="str">
        <f>IFERROR(__xludf.DUMMYFUNCTION("""COMPUTED_VALUE"""),"")</f>
        <v/>
      </c>
    </row>
    <row r="9">
      <c r="A9" s="10" t="str">
        <f>IFERROR(__xludf.DUMMYFUNCTION("""COMPUTED_VALUE"""),"yes1_no0")</f>
        <v>yes1_no0</v>
      </c>
      <c r="B9" s="10" t="str">
        <f>IFERROR(__xludf.DUMMYFUNCTION("""COMPUTED_VALUE"""),"0")</f>
        <v>0</v>
      </c>
      <c r="C9" s="10" t="str">
        <f>IFERROR(__xludf.DUMMYFUNCTION("""COMPUTED_VALUE"""),"No")</f>
        <v>No</v>
      </c>
      <c r="D9" t="str">
        <f>IFERROR(__xludf.DUMMYFUNCTION("""COMPUTED_VALUE"""),"INTEGER_ZERO_OR_POSITIVE")</f>
        <v>INTEGER_ZERO_OR_POSITIVE</v>
      </c>
      <c r="E9" t="str">
        <f>IFERROR(__xludf.DUMMYFUNCTION("""COMPUTED_VALUE"""),"yes1no00000")</f>
        <v>yes1no00000</v>
      </c>
      <c r="F9" t="str">
        <f>IFERROR(__xludf.DUMMYFUNCTION("""COMPUTED_VALUE"""),"")</f>
        <v/>
      </c>
    </row>
    <row r="10">
      <c r="A10" s="10" t="str">
        <f>IFERROR(__xludf.DUMMYFUNCTION("""COMPUTED_VALUE"""),"yes2_no0")</f>
        <v>yes2_no0</v>
      </c>
      <c r="B10" s="10" t="str">
        <f>IFERROR(__xludf.DUMMYFUNCTION("""COMPUTED_VALUE"""),"2")</f>
        <v>2</v>
      </c>
      <c r="C10" s="10" t="str">
        <f>IFERROR(__xludf.DUMMYFUNCTION("""COMPUTED_VALUE"""),"Yes")</f>
        <v>Yes</v>
      </c>
      <c r="D10" t="str">
        <f>IFERROR(__xludf.DUMMYFUNCTION("""COMPUTED_VALUE"""),"INTEGER_ZERO_OR_POSITIVE")</f>
        <v>INTEGER_ZERO_OR_POSITIVE</v>
      </c>
      <c r="E10" t="str">
        <f>IFERROR(__xludf.DUMMYFUNCTION("""COMPUTED_VALUE"""),"yes2no00000")</f>
        <v>yes2no00000</v>
      </c>
      <c r="F10" t="str">
        <f>IFERROR(__xludf.DUMMYFUNCTION("""COMPUTED_VALUE"""),"")</f>
        <v/>
      </c>
    </row>
    <row r="11">
      <c r="A11" s="10" t="str">
        <f>IFERROR(__xludf.DUMMYFUNCTION("""COMPUTED_VALUE"""),"yes2_no0")</f>
        <v>yes2_no0</v>
      </c>
      <c r="B11" s="10" t="str">
        <f>IFERROR(__xludf.DUMMYFUNCTION("""COMPUTED_VALUE"""),"0")</f>
        <v>0</v>
      </c>
      <c r="C11" s="20" t="str">
        <f>IFERROR(__xludf.DUMMYFUNCTION("""COMPUTED_VALUE"""),"No")</f>
        <v>No</v>
      </c>
      <c r="D11" t="str">
        <f>IFERROR(__xludf.DUMMYFUNCTION("""COMPUTED_VALUE"""),"INTEGER_ZERO_OR_POSITIVE")</f>
        <v>INTEGER_ZERO_OR_POSITIVE</v>
      </c>
      <c r="E11" t="str">
        <f>IFERROR(__xludf.DUMMYFUNCTION("""COMPUTED_VALUE"""),"yes2no00000")</f>
        <v>yes2no00000</v>
      </c>
      <c r="F11" t="str">
        <f>IFERROR(__xludf.DUMMYFUNCTION("""COMPUTED_VALUE"""),"")</f>
        <v/>
      </c>
    </row>
    <row r="12">
      <c r="A12" s="10" t="str">
        <f>IFERROR(__xludf.DUMMYFUNCTION("""COMPUTED_VALUE"""),"yes3_no0")</f>
        <v>yes3_no0</v>
      </c>
      <c r="B12" s="10" t="str">
        <f>IFERROR(__xludf.DUMMYFUNCTION("""COMPUTED_VALUE"""),"3")</f>
        <v>3</v>
      </c>
      <c r="C12" s="10" t="str">
        <f>IFERROR(__xludf.DUMMYFUNCTION("""COMPUTED_VALUE"""),"Yes")</f>
        <v>Yes</v>
      </c>
      <c r="D12" t="str">
        <f>IFERROR(__xludf.DUMMYFUNCTION("""COMPUTED_VALUE"""),"INTEGER_ZERO_OR_POSITIVE")</f>
        <v>INTEGER_ZERO_OR_POSITIVE</v>
      </c>
      <c r="E12" t="str">
        <f>IFERROR(__xludf.DUMMYFUNCTION("""COMPUTED_VALUE"""),"yes3no00000")</f>
        <v>yes3no00000</v>
      </c>
      <c r="F12" t="str">
        <f>IFERROR(__xludf.DUMMYFUNCTION("""COMPUTED_VALUE"""),"")</f>
        <v/>
      </c>
    </row>
    <row r="13">
      <c r="A13" s="10" t="str">
        <f>IFERROR(__xludf.DUMMYFUNCTION("""COMPUTED_VALUE"""),"yes3_no0")</f>
        <v>yes3_no0</v>
      </c>
      <c r="B13" s="10" t="str">
        <f>IFERROR(__xludf.DUMMYFUNCTION("""COMPUTED_VALUE"""),"0")</f>
        <v>0</v>
      </c>
      <c r="C13" s="10" t="str">
        <f>IFERROR(__xludf.DUMMYFUNCTION("""COMPUTED_VALUE"""),"No")</f>
        <v>No</v>
      </c>
      <c r="D13" t="str">
        <f>IFERROR(__xludf.DUMMYFUNCTION("""COMPUTED_VALUE"""),"INTEGER_ZERO_OR_POSITIVE")</f>
        <v>INTEGER_ZERO_OR_POSITIVE</v>
      </c>
      <c r="E13" t="str">
        <f>IFERROR(__xludf.DUMMYFUNCTION("""COMPUTED_VALUE"""),"yes3no00000")</f>
        <v>yes3no00000</v>
      </c>
      <c r="F13" t="str">
        <f>IFERROR(__xludf.DUMMYFUNCTION("""COMPUTED_VALUE"""),"")</f>
        <v/>
      </c>
    </row>
    <row r="14">
      <c r="A14" s="10" t="str">
        <f>IFERROR(__xludf.DUMMYFUNCTION("""COMPUTED_VALUE"""),"yes4_no0")</f>
        <v>yes4_no0</v>
      </c>
      <c r="B14" s="10" t="str">
        <f>IFERROR(__xludf.DUMMYFUNCTION("""COMPUTED_VALUE"""),"4")</f>
        <v>4</v>
      </c>
      <c r="C14" s="10" t="str">
        <f>IFERROR(__xludf.DUMMYFUNCTION("""COMPUTED_VALUE"""),"Yes")</f>
        <v>Yes</v>
      </c>
      <c r="D14" t="str">
        <f>IFERROR(__xludf.DUMMYFUNCTION("""COMPUTED_VALUE"""),"INTEGER_ZERO_OR_POSITIVE")</f>
        <v>INTEGER_ZERO_OR_POSITIVE</v>
      </c>
      <c r="E14" t="str">
        <f>IFERROR(__xludf.DUMMYFUNCTION("""COMPUTED_VALUE"""),"yes4no00000")</f>
        <v>yes4no00000</v>
      </c>
      <c r="F14" t="str">
        <f>IFERROR(__xludf.DUMMYFUNCTION("""COMPUTED_VALUE"""),"")</f>
        <v/>
      </c>
    </row>
    <row r="15">
      <c r="A15" s="10" t="str">
        <f>IFERROR(__xludf.DUMMYFUNCTION("""COMPUTED_VALUE"""),"yes4_no0")</f>
        <v>yes4_no0</v>
      </c>
      <c r="B15" s="10" t="str">
        <f>IFERROR(__xludf.DUMMYFUNCTION("""COMPUTED_VALUE"""),"0")</f>
        <v>0</v>
      </c>
      <c r="C15" s="10" t="str">
        <f>IFERROR(__xludf.DUMMYFUNCTION("""COMPUTED_VALUE"""),"No")</f>
        <v>No</v>
      </c>
      <c r="D15" t="str">
        <f>IFERROR(__xludf.DUMMYFUNCTION("""COMPUTED_VALUE"""),"INTEGER_ZERO_OR_POSITIVE")</f>
        <v>INTEGER_ZERO_OR_POSITIVE</v>
      </c>
      <c r="E15" t="str">
        <f>IFERROR(__xludf.DUMMYFUNCTION("""COMPUTED_VALUE"""),"yes4no00000")</f>
        <v>yes4no00000</v>
      </c>
      <c r="F15" t="str">
        <f>IFERROR(__xludf.DUMMYFUNCTION("""COMPUTED_VALUE"""),"")</f>
        <v/>
      </c>
    </row>
    <row r="16">
      <c r="A16" s="10" t="str">
        <f>IFERROR(__xludf.DUMMYFUNCTION("""COMPUTED_VALUE"""),"yes5_no0")</f>
        <v>yes5_no0</v>
      </c>
      <c r="B16" s="10" t="str">
        <f>IFERROR(__xludf.DUMMYFUNCTION("""COMPUTED_VALUE"""),"5")</f>
        <v>5</v>
      </c>
      <c r="C16" s="10" t="str">
        <f>IFERROR(__xludf.DUMMYFUNCTION("""COMPUTED_VALUE"""),"Yes")</f>
        <v>Yes</v>
      </c>
      <c r="D16" t="str">
        <f>IFERROR(__xludf.DUMMYFUNCTION("""COMPUTED_VALUE"""),"INTEGER_ZERO_OR_POSITIVE")</f>
        <v>INTEGER_ZERO_OR_POSITIVE</v>
      </c>
      <c r="E16" t="str">
        <f>IFERROR(__xludf.DUMMYFUNCTION("""COMPUTED_VALUE"""),"yes5no00000")</f>
        <v>yes5no00000</v>
      </c>
      <c r="F16" t="str">
        <f>IFERROR(__xludf.DUMMYFUNCTION("""COMPUTED_VALUE"""),"")</f>
        <v/>
      </c>
    </row>
    <row r="17">
      <c r="A17" s="10" t="str">
        <f>IFERROR(__xludf.DUMMYFUNCTION("""COMPUTED_VALUE"""),"yes5_no0")</f>
        <v>yes5_no0</v>
      </c>
      <c r="B17" s="10" t="str">
        <f>IFERROR(__xludf.DUMMYFUNCTION("""COMPUTED_VALUE"""),"0")</f>
        <v>0</v>
      </c>
      <c r="C17" s="10" t="str">
        <f>IFERROR(__xludf.DUMMYFUNCTION("""COMPUTED_VALUE"""),"No")</f>
        <v>No</v>
      </c>
      <c r="D17" t="str">
        <f>IFERROR(__xludf.DUMMYFUNCTION("""COMPUTED_VALUE"""),"INTEGER_ZERO_OR_POSITIVE")</f>
        <v>INTEGER_ZERO_OR_POSITIVE</v>
      </c>
      <c r="E17" t="str">
        <f>IFERROR(__xludf.DUMMYFUNCTION("""COMPUTED_VALUE"""),"yes5no00000")</f>
        <v>yes5no00000</v>
      </c>
      <c r="F17" t="str">
        <f>IFERROR(__xludf.DUMMYFUNCTION("""COMPUTED_VALUE"""),"")</f>
        <v/>
      </c>
    </row>
    <row r="18">
      <c r="A18" s="10" t="str">
        <f>IFERROR(__xludf.DUMMYFUNCTION("""COMPUTED_VALUE"""),"yes6_no0")</f>
        <v>yes6_no0</v>
      </c>
      <c r="B18" s="10" t="str">
        <f>IFERROR(__xludf.DUMMYFUNCTION("""COMPUTED_VALUE"""),"6")</f>
        <v>6</v>
      </c>
      <c r="C18" s="10" t="str">
        <f>IFERROR(__xludf.DUMMYFUNCTION("""COMPUTED_VALUE"""),"Yes")</f>
        <v>Yes</v>
      </c>
      <c r="D18" t="str">
        <f>IFERROR(__xludf.DUMMYFUNCTION("""COMPUTED_VALUE"""),"INTEGER_ZERO_OR_POSITIVE")</f>
        <v>INTEGER_ZERO_OR_POSITIVE</v>
      </c>
      <c r="E18" t="str">
        <f>IFERROR(__xludf.DUMMYFUNCTION("""COMPUTED_VALUE"""),"yes6no00000")</f>
        <v>yes6no00000</v>
      </c>
      <c r="F18" t="str">
        <f>IFERROR(__xludf.DUMMYFUNCTION("""COMPUTED_VALUE"""),"")</f>
        <v/>
      </c>
    </row>
    <row r="19">
      <c r="A19" s="10" t="str">
        <f>IFERROR(__xludf.DUMMYFUNCTION("""COMPUTED_VALUE"""),"yes6_no0")</f>
        <v>yes6_no0</v>
      </c>
      <c r="B19" s="10" t="str">
        <f>IFERROR(__xludf.DUMMYFUNCTION("""COMPUTED_VALUE"""),"0")</f>
        <v>0</v>
      </c>
      <c r="C19" s="10" t="str">
        <f>IFERROR(__xludf.DUMMYFUNCTION("""COMPUTED_VALUE"""),"No")</f>
        <v>No</v>
      </c>
      <c r="D19" t="str">
        <f>IFERROR(__xludf.DUMMYFUNCTION("""COMPUTED_VALUE"""),"INTEGER_ZERO_OR_POSITIVE")</f>
        <v>INTEGER_ZERO_OR_POSITIVE</v>
      </c>
      <c r="E19" t="str">
        <f>IFERROR(__xludf.DUMMYFUNCTION("""COMPUTED_VALUE"""),"yes6no00000")</f>
        <v>yes6no00000</v>
      </c>
      <c r="F19" t="str">
        <f>IFERROR(__xludf.DUMMYFUNCTION("""COMPUTED_VALUE"""),"")</f>
        <v/>
      </c>
    </row>
    <row r="20">
      <c r="A20" s="10" t="str">
        <f>IFERROR(__xludf.DUMMYFUNCTION("""COMPUTED_VALUE"""),"yes10_no0")</f>
        <v>yes10_no0</v>
      </c>
      <c r="B20" s="10" t="str">
        <f>IFERROR(__xludf.DUMMYFUNCTION("""COMPUTED_VALUE"""),"10")</f>
        <v>10</v>
      </c>
      <c r="C20" s="10" t="str">
        <f>IFERROR(__xludf.DUMMYFUNCTION("""COMPUTED_VALUE"""),"Yes")</f>
        <v>Yes</v>
      </c>
      <c r="D20" t="str">
        <f>IFERROR(__xludf.DUMMYFUNCTION("""COMPUTED_VALUE"""),"INTEGER_ZERO_OR_POSITIVE")</f>
        <v>INTEGER_ZERO_OR_POSITIVE</v>
      </c>
      <c r="E20" t="str">
        <f>IFERROR(__xludf.DUMMYFUNCTION("""COMPUTED_VALUE"""),"yes10no0000")</f>
        <v>yes10no0000</v>
      </c>
      <c r="F20" t="str">
        <f>IFERROR(__xludf.DUMMYFUNCTION("""COMPUTED_VALUE"""),"")</f>
        <v/>
      </c>
    </row>
    <row r="21">
      <c r="A21" s="10" t="str">
        <f>IFERROR(__xludf.DUMMYFUNCTION("""COMPUTED_VALUE"""),"yes10_no0")</f>
        <v>yes10_no0</v>
      </c>
      <c r="B21" s="10" t="str">
        <f>IFERROR(__xludf.DUMMYFUNCTION("""COMPUTED_VALUE"""),"0")</f>
        <v>0</v>
      </c>
      <c r="C21" s="10" t="str">
        <f>IFERROR(__xludf.DUMMYFUNCTION("""COMPUTED_VALUE"""),"No")</f>
        <v>No</v>
      </c>
      <c r="D21" t="str">
        <f>IFERROR(__xludf.DUMMYFUNCTION("""COMPUTED_VALUE"""),"INTEGER_ZERO_OR_POSITIVE")</f>
        <v>INTEGER_ZERO_OR_POSITIVE</v>
      </c>
      <c r="E21" t="str">
        <f>IFERROR(__xludf.DUMMYFUNCTION("""COMPUTED_VALUE"""),"yes10no0000")</f>
        <v>yes10no0000</v>
      </c>
      <c r="F21" t="str">
        <f>IFERROR(__xludf.DUMMYFUNCTION("""COMPUTED_VALUE"""),"")</f>
        <v/>
      </c>
    </row>
    <row r="22">
      <c r="A22" s="10" t="str">
        <f>IFERROR(__xludf.DUMMYFUNCTION("""COMPUTED_VALUE"""),"yes12_no0")</f>
        <v>yes12_no0</v>
      </c>
      <c r="B22" s="10" t="str">
        <f>IFERROR(__xludf.DUMMYFUNCTION("""COMPUTED_VALUE"""),"12")</f>
        <v>12</v>
      </c>
      <c r="C22" s="10" t="str">
        <f>IFERROR(__xludf.DUMMYFUNCTION("""COMPUTED_VALUE"""),"Yes")</f>
        <v>Yes</v>
      </c>
      <c r="D22" t="str">
        <f>IFERROR(__xludf.DUMMYFUNCTION("""COMPUTED_VALUE"""),"INTEGER_ZERO_OR_POSITIVE")</f>
        <v>INTEGER_ZERO_OR_POSITIVE</v>
      </c>
      <c r="E22" t="str">
        <f>IFERROR(__xludf.DUMMYFUNCTION("""COMPUTED_VALUE"""),"yes12no0000")</f>
        <v>yes12no0000</v>
      </c>
      <c r="F22" t="str">
        <f>IFERROR(__xludf.DUMMYFUNCTION("""COMPUTED_VALUE"""),"")</f>
        <v/>
      </c>
    </row>
    <row r="23">
      <c r="A23" s="10" t="str">
        <f>IFERROR(__xludf.DUMMYFUNCTION("""COMPUTED_VALUE"""),"yes12_no0")</f>
        <v>yes12_no0</v>
      </c>
      <c r="B23" s="10" t="str">
        <f>IFERROR(__xludf.DUMMYFUNCTION("""COMPUTED_VALUE"""),"0")</f>
        <v>0</v>
      </c>
      <c r="C23" s="10" t="str">
        <f>IFERROR(__xludf.DUMMYFUNCTION("""COMPUTED_VALUE"""),"No")</f>
        <v>No</v>
      </c>
      <c r="D23" t="str">
        <f>IFERROR(__xludf.DUMMYFUNCTION("""COMPUTED_VALUE"""),"INTEGER_ZERO_OR_POSITIVE")</f>
        <v>INTEGER_ZERO_OR_POSITIVE</v>
      </c>
      <c r="E23" t="str">
        <f>IFERROR(__xludf.DUMMYFUNCTION("""COMPUTED_VALUE"""),"yes12no0000")</f>
        <v>yes12no0000</v>
      </c>
      <c r="F23" t="str">
        <f>IFERROR(__xludf.DUMMYFUNCTION("""COMPUTED_VALUE"""),"")</f>
        <v/>
      </c>
    </row>
    <row r="24">
      <c r="A24" s="10" t="str">
        <f>IFERROR(__xludf.DUMMYFUNCTION("""COMPUTED_VALUE"""),"indi_comm")</f>
        <v>indi_comm</v>
      </c>
      <c r="B24" s="10" t="str">
        <f>IFERROR(__xludf.DUMMYFUNCTION("""COMPUTED_VALUE"""),"0")</f>
        <v>0</v>
      </c>
      <c r="C24" s="10" t="str">
        <f>IFERROR(__xludf.DUMMYFUNCTION("""COMPUTED_VALUE"""),"No minutes")</f>
        <v>No minutes</v>
      </c>
      <c r="D24" t="str">
        <f>IFERROR(__xludf.DUMMYFUNCTION("""COMPUTED_VALUE"""),"INTEGER_ZERO_OR_POSITIVE")</f>
        <v>INTEGER_ZERO_OR_POSITIVE</v>
      </c>
      <c r="E24" t="str">
        <f>IFERROR(__xludf.DUMMYFUNCTION("""COMPUTED_VALUE"""),"indicomm000")</f>
        <v>indicomm000</v>
      </c>
      <c r="F24" t="str">
        <f>IFERROR(__xludf.DUMMYFUNCTION("""COMPUTED_VALUE"""),"")</f>
        <v/>
      </c>
    </row>
    <row r="25">
      <c r="A25" s="10" t="str">
        <f>IFERROR(__xludf.DUMMYFUNCTION("""COMPUTED_VALUE"""),"indi_comm")</f>
        <v>indi_comm</v>
      </c>
      <c r="B25" s="10" t="str">
        <f>IFERROR(__xludf.DUMMYFUNCTION("""COMPUTED_VALUE"""),"1")</f>
        <v>1</v>
      </c>
      <c r="C25" s="10" t="str">
        <f>IFERROR(__xludf.DUMMYFUNCTION("""COMPUTED_VALUE"""),"One month's minutes available")</f>
        <v>One month's minutes available</v>
      </c>
      <c r="D25" t="str">
        <f>IFERROR(__xludf.DUMMYFUNCTION("""COMPUTED_VALUE"""),"INTEGER_ZERO_OR_POSITIVE")</f>
        <v>INTEGER_ZERO_OR_POSITIVE</v>
      </c>
      <c r="E25" t="str">
        <f>IFERROR(__xludf.DUMMYFUNCTION("""COMPUTED_VALUE"""),"indicomm000")</f>
        <v>indicomm000</v>
      </c>
      <c r="F25" t="str">
        <f>IFERROR(__xludf.DUMMYFUNCTION("""COMPUTED_VALUE"""),"")</f>
        <v/>
      </c>
    </row>
    <row r="26">
      <c r="A26" s="10" t="str">
        <f>IFERROR(__xludf.DUMMYFUNCTION("""COMPUTED_VALUE"""),"indi_comm")</f>
        <v>indi_comm</v>
      </c>
      <c r="B26" s="10" t="str">
        <f>IFERROR(__xludf.DUMMYFUNCTION("""COMPUTED_VALUE"""),"2")</f>
        <v>2</v>
      </c>
      <c r="C26" s="10" t="str">
        <f>IFERROR(__xludf.DUMMYFUNCTION("""COMPUTED_VALUE"""),"Two months' minutes available")</f>
        <v>Two months' minutes available</v>
      </c>
      <c r="D26" t="str">
        <f>IFERROR(__xludf.DUMMYFUNCTION("""COMPUTED_VALUE"""),"INTEGER_ZERO_OR_POSITIVE")</f>
        <v>INTEGER_ZERO_OR_POSITIVE</v>
      </c>
      <c r="E26" t="str">
        <f>IFERROR(__xludf.DUMMYFUNCTION("""COMPUTED_VALUE"""),"indicomm000")</f>
        <v>indicomm000</v>
      </c>
      <c r="F26" t="str">
        <f>IFERROR(__xludf.DUMMYFUNCTION("""COMPUTED_VALUE"""),"")</f>
        <v/>
      </c>
    </row>
    <row r="27">
      <c r="A27" s="10" t="str">
        <f>IFERROR(__xludf.DUMMYFUNCTION("""COMPUTED_VALUE"""),"indi_comm")</f>
        <v>indi_comm</v>
      </c>
      <c r="B27" s="10" t="str">
        <f>IFERROR(__xludf.DUMMYFUNCTION("""COMPUTED_VALUE"""),"3")</f>
        <v>3</v>
      </c>
      <c r="C27" s="10" t="str">
        <f>IFERROR(__xludf.DUMMYFUNCTION("""COMPUTED_VALUE"""),"All minutes for quarter available")</f>
        <v>All minutes for quarter available</v>
      </c>
      <c r="D27" t="str">
        <f>IFERROR(__xludf.DUMMYFUNCTION("""COMPUTED_VALUE"""),"INTEGER_ZERO_OR_POSITIVE")</f>
        <v>INTEGER_ZERO_OR_POSITIVE</v>
      </c>
      <c r="E27" t="str">
        <f>IFERROR(__xludf.DUMMYFUNCTION("""COMPUTED_VALUE"""),"indicomm000")</f>
        <v>indicomm000</v>
      </c>
      <c r="F27" t="str">
        <f>IFERROR(__xludf.DUMMYFUNCTION("""COMPUTED_VALUE"""),"")</f>
        <v/>
      </c>
    </row>
    <row r="28">
      <c r="A28" s="10" t="str">
        <f>IFERROR(__xludf.DUMMYFUNCTION("""COMPUTED_VALUE"""),"tech_meeting")</f>
        <v>tech_meeting</v>
      </c>
      <c r="B28" s="10" t="str">
        <f>IFERROR(__xludf.DUMMYFUNCTION("""COMPUTED_VALUE"""),"yes")</f>
        <v>yes</v>
      </c>
      <c r="C28" s="10" t="str">
        <f>IFERROR(__xludf.DUMMYFUNCTION("""COMPUTED_VALUE"""),"Yes")</f>
        <v>Yes</v>
      </c>
      <c r="D28" t="str">
        <f>IFERROR(__xludf.DUMMYFUNCTION("""COMPUTED_VALUE"""),"TEXT")</f>
        <v>TEXT</v>
      </c>
      <c r="E28" t="str">
        <f>IFERROR(__xludf.DUMMYFUNCTION("""COMPUTED_VALUE"""),"techmeet000")</f>
        <v>techmeet000</v>
      </c>
      <c r="F28" t="str">
        <f>IFERROR(__xludf.DUMMYFUNCTION("""COMPUTED_VALUE"""),"")</f>
        <v/>
      </c>
    </row>
    <row r="29">
      <c r="A29" s="10" t="str">
        <f>IFERROR(__xludf.DUMMYFUNCTION("""COMPUTED_VALUE"""),"tech_meeting")</f>
        <v>tech_meeting</v>
      </c>
      <c r="B29" s="10" t="str">
        <f>IFERROR(__xludf.DUMMYFUNCTION("""COMPUTED_VALUE"""),"no")</f>
        <v>no</v>
      </c>
      <c r="C29" s="10" t="str">
        <f>IFERROR(__xludf.DUMMYFUNCTION("""COMPUTED_VALUE"""),"No")</f>
        <v>No</v>
      </c>
      <c r="D29" t="str">
        <f>IFERROR(__xludf.DUMMYFUNCTION("""COMPUTED_VALUE"""),"TEXT")</f>
        <v>TEXT</v>
      </c>
      <c r="E29" t="str">
        <f>IFERROR(__xludf.DUMMYFUNCTION("""COMPUTED_VALUE"""),"techmeet000")</f>
        <v>techmeet000</v>
      </c>
      <c r="F29" t="str">
        <f>IFERROR(__xludf.DUMMYFUNCTION("""COMPUTED_VALUE"""),"")</f>
        <v/>
      </c>
    </row>
    <row r="30">
      <c r="A30" s="10" t="str">
        <f>IFERROR(__xludf.DUMMYFUNCTION("""COMPUTED_VALUE"""),"tech_meeting")</f>
        <v>tech_meeting</v>
      </c>
      <c r="B30" s="10" t="str">
        <f>IFERROR(__xludf.DUMMYFUNCTION("""COMPUTED_VALUE"""),"incomplete")</f>
        <v>incomplete</v>
      </c>
      <c r="C30" s="10" t="str">
        <f>IFERROR(__xludf.DUMMYFUNCTION("""COMPUTED_VALUE"""),"Incomplete")</f>
        <v>Incomplete</v>
      </c>
      <c r="D30" t="str">
        <f>IFERROR(__xludf.DUMMYFUNCTION("""COMPUTED_VALUE"""),"TEXT")</f>
        <v>TEXT</v>
      </c>
      <c r="E30" t="str">
        <f>IFERROR(__xludf.DUMMYFUNCTION("""COMPUTED_VALUE"""),"techmeet000")</f>
        <v>techmeet000</v>
      </c>
      <c r="F30" t="str">
        <f>IFERROR(__xludf.DUMMYFUNCTION("""COMPUTED_VALUE"""),"")</f>
        <v/>
      </c>
    </row>
    <row r="31">
      <c r="A31" s="10" t="str">
        <f>IFERROR(__xludf.DUMMYFUNCTION("""COMPUTED_VALUE"""),"latrines")</f>
        <v>latrines</v>
      </c>
      <c r="B31" s="10" t="str">
        <f>IFERROR(__xludf.DUMMYFUNCTION("""COMPUTED_VALUE"""),"1")</f>
        <v>1</v>
      </c>
      <c r="C31" s="10" t="str">
        <f>IFERROR(__xludf.DUMMYFUNCTION("""COMPUTED_VALUE"""),"At least four water closet functional latrines/toilets (either the flushable squatting closet or the sitting closet) two for staff: Male and female, two for patients: Male and female")</f>
        <v>At least four water closet functional latrines/toilets (either the flushable squatting closet or the sitting closet) two for staff: Male and female, two for patients: Male and female</v>
      </c>
      <c r="D31" t="str">
        <f>IFERROR(__xludf.DUMMYFUNCTION("""COMPUTED_VALUE"""),"INTEGER_ZERO_OR_POSITIVE")</f>
        <v>INTEGER_ZERO_OR_POSITIVE</v>
      </c>
      <c r="E31" t="str">
        <f>IFERROR(__xludf.DUMMYFUNCTION("""COMPUTED_VALUE"""),"latrines000")</f>
        <v>latrines000</v>
      </c>
      <c r="F31" t="str">
        <f>IFERROR(__xludf.DUMMYFUNCTION("""COMPUTED_VALUE"""),"")</f>
        <v/>
      </c>
    </row>
    <row r="32">
      <c r="A32" s="10" t="str">
        <f>IFERROR(__xludf.DUMMYFUNCTION("""COMPUTED_VALUE"""),"latrines")</f>
        <v>latrines</v>
      </c>
      <c r="B32" s="10" t="str">
        <f>IFERROR(__xludf.DUMMYFUNCTION("""COMPUTED_VALUE"""),"0.5")</f>
        <v>0.5</v>
      </c>
      <c r="C32" s="10" t="str">
        <f>IFERROR(__xludf.DUMMYFUNCTION("""COMPUTED_VALUE"""),"Floor without fissures")</f>
        <v>Floor without fissures</v>
      </c>
      <c r="D32" t="str">
        <f>IFERROR(__xludf.DUMMYFUNCTION("""COMPUTED_VALUE"""),"NUMBER")</f>
        <v>NUMBER</v>
      </c>
      <c r="E32" t="str">
        <f>IFERROR(__xludf.DUMMYFUNCTION("""COMPUTED_VALUE"""),"latrines000")</f>
        <v>latrines000</v>
      </c>
      <c r="F32" t="str">
        <f>IFERROR(__xludf.DUMMYFUNCTION("""COMPUTED_VALUE"""),"")</f>
        <v/>
      </c>
    </row>
    <row r="33">
      <c r="A33" s="10" t="str">
        <f>IFERROR(__xludf.DUMMYFUNCTION("""COMPUTED_VALUE"""),"latrines")</f>
        <v>latrines</v>
      </c>
      <c r="B33" s="10" t="str">
        <f>IFERROR(__xludf.DUMMYFUNCTION("""COMPUTED_VALUE"""),"0.5")</f>
        <v>0.5</v>
      </c>
      <c r="C33" s="10" t="str">
        <f>IFERROR(__xludf.DUMMYFUNCTION("""COMPUTED_VALUE"""),"Recently cleaned without visible fecal matter")</f>
        <v>Recently cleaned without visible fecal matter</v>
      </c>
      <c r="D33" t="str">
        <f>IFERROR(__xludf.DUMMYFUNCTION("""COMPUTED_VALUE"""),"NUMBER")</f>
        <v>NUMBER</v>
      </c>
      <c r="E33" t="str">
        <f>IFERROR(__xludf.DUMMYFUNCTION("""COMPUTED_VALUE"""),"latrines000")</f>
        <v>latrines000</v>
      </c>
      <c r="F33" t="str">
        <f>IFERROR(__xludf.DUMMYFUNCTION("""COMPUTED_VALUE"""),"")</f>
        <v/>
      </c>
    </row>
    <row r="34">
      <c r="A34" s="10" t="str">
        <f>IFERROR(__xludf.DUMMYFUNCTION("""COMPUTED_VALUE"""),"staffs")</f>
        <v>staffs</v>
      </c>
      <c r="B34" s="10" t="str">
        <f>IFERROR(__xludf.DUMMYFUNCTION("""COMPUTED_VALUE"""),"medical_doctor")</f>
        <v>medical_doctor</v>
      </c>
      <c r="C34" s="10" t="str">
        <f>IFERROR(__xludf.DUMMYFUNCTION("""COMPUTED_VALUE"""),"Medical Doctor")</f>
        <v>Medical Doctor</v>
      </c>
      <c r="D34" t="str">
        <f>IFERROR(__xludf.DUMMYFUNCTION("""COMPUTED_VALUE"""),"TEXT")</f>
        <v>TEXT</v>
      </c>
      <c r="E34" t="str">
        <f>IFERROR(__xludf.DUMMYFUNCTION("""COMPUTED_VALUE"""),"staffs00000")</f>
        <v>staffs00000</v>
      </c>
      <c r="F34" t="str">
        <f>IFERROR(__xludf.DUMMYFUNCTION("""COMPUTED_VALUE"""),"")</f>
        <v/>
      </c>
    </row>
    <row r="35">
      <c r="A35" s="10" t="str">
        <f>IFERROR(__xludf.DUMMYFUNCTION("""COMPUTED_VALUE"""),"staffs")</f>
        <v>staffs</v>
      </c>
      <c r="B35" s="10" t="str">
        <f>IFERROR(__xludf.DUMMYFUNCTION("""COMPUTED_VALUE"""),"consultant")</f>
        <v>consultant</v>
      </c>
      <c r="C35" s="10" t="str">
        <f>IFERROR(__xludf.DUMMYFUNCTION("""COMPUTED_VALUE"""),"Consultant")</f>
        <v>Consultant</v>
      </c>
      <c r="D35" t="str">
        <f>IFERROR(__xludf.DUMMYFUNCTION("""COMPUTED_VALUE"""),"TEXT")</f>
        <v>TEXT</v>
      </c>
      <c r="E35" t="str">
        <f>IFERROR(__xludf.DUMMYFUNCTION("""COMPUTED_VALUE"""),"staffs00000")</f>
        <v>staffs00000</v>
      </c>
      <c r="F35" t="str">
        <f>IFERROR(__xludf.DUMMYFUNCTION("""COMPUTED_VALUE"""),"")</f>
        <v/>
      </c>
    </row>
    <row r="36">
      <c r="A36" s="10" t="str">
        <f>IFERROR(__xludf.DUMMYFUNCTION("""COMPUTED_VALUE"""),"staffs")</f>
        <v>staffs</v>
      </c>
      <c r="B36" s="10" t="str">
        <f>IFERROR(__xludf.DUMMYFUNCTION("""COMPUTED_VALUE"""),"nurse_midwive_double_qualification")</f>
        <v>nurse_midwive_double_qualification</v>
      </c>
      <c r="C36" s="10" t="str">
        <f>IFERROR(__xludf.DUMMYFUNCTION("""COMPUTED_VALUE"""),"Nurse/Midwives (Double qualification)")</f>
        <v>Nurse/Midwives (Double qualification)</v>
      </c>
      <c r="D36" t="str">
        <f>IFERROR(__xludf.DUMMYFUNCTION("""COMPUTED_VALUE"""),"TEXT")</f>
        <v>TEXT</v>
      </c>
      <c r="E36" t="str">
        <f>IFERROR(__xludf.DUMMYFUNCTION("""COMPUTED_VALUE"""),"staffs00000")</f>
        <v>staffs00000</v>
      </c>
      <c r="F36" t="str">
        <f>IFERROR(__xludf.DUMMYFUNCTION("""COMPUTED_VALUE"""),"")</f>
        <v/>
      </c>
    </row>
    <row r="37">
      <c r="A37" s="10" t="str">
        <f>IFERROR(__xludf.DUMMYFUNCTION("""COMPUTED_VALUE"""),"staffs")</f>
        <v>staffs</v>
      </c>
      <c r="B37" s="10" t="str">
        <f>IFERROR(__xludf.DUMMYFUNCTION("""COMPUTED_VALUE"""),"nurses")</f>
        <v>nurses</v>
      </c>
      <c r="C37" s="10" t="str">
        <f>IFERROR(__xludf.DUMMYFUNCTION("""COMPUTED_VALUE"""),"Nurses")</f>
        <v>Nurses</v>
      </c>
      <c r="D37" t="str">
        <f>IFERROR(__xludf.DUMMYFUNCTION("""COMPUTED_VALUE"""),"TEXT")</f>
        <v>TEXT</v>
      </c>
      <c r="E37" t="str">
        <f>IFERROR(__xludf.DUMMYFUNCTION("""COMPUTED_VALUE"""),"staffs00000")</f>
        <v>staffs00000</v>
      </c>
      <c r="F37" t="str">
        <f>IFERROR(__xludf.DUMMYFUNCTION("""COMPUTED_VALUE"""),"")</f>
        <v/>
      </c>
    </row>
    <row r="38">
      <c r="A38" s="10" t="str">
        <f>IFERROR(__xludf.DUMMYFUNCTION("""COMPUTED_VALUE"""),"staffs")</f>
        <v>staffs</v>
      </c>
      <c r="B38" s="10" t="str">
        <f>IFERROR(__xludf.DUMMYFUNCTION("""COMPUTED_VALUE"""),"midwives")</f>
        <v>midwives</v>
      </c>
      <c r="C38" s="10" t="str">
        <f>IFERROR(__xludf.DUMMYFUNCTION("""COMPUTED_VALUE"""),"Midwives")</f>
        <v>Midwives</v>
      </c>
      <c r="D38" t="str">
        <f>IFERROR(__xludf.DUMMYFUNCTION("""COMPUTED_VALUE"""),"TEXT")</f>
        <v>TEXT</v>
      </c>
      <c r="E38" t="str">
        <f>IFERROR(__xludf.DUMMYFUNCTION("""COMPUTED_VALUE"""),"staffs00000")</f>
        <v>staffs00000</v>
      </c>
      <c r="F38" t="str">
        <f>IFERROR(__xludf.DUMMYFUNCTION("""COMPUTED_VALUE"""),"")</f>
        <v/>
      </c>
    </row>
    <row r="39">
      <c r="A39" s="10" t="str">
        <f>IFERROR(__xludf.DUMMYFUNCTION("""COMPUTED_VALUE"""),"staffs")</f>
        <v>staffs</v>
      </c>
      <c r="B39" s="10" t="str">
        <f>IFERROR(__xludf.DUMMYFUNCTION("""COMPUTED_VALUE"""),"dentist")</f>
        <v>dentist</v>
      </c>
      <c r="C39" s="10" t="str">
        <f>IFERROR(__xludf.DUMMYFUNCTION("""COMPUTED_VALUE"""),"Dentist")</f>
        <v>Dentist</v>
      </c>
      <c r="D39" t="str">
        <f>IFERROR(__xludf.DUMMYFUNCTION("""COMPUTED_VALUE"""),"TEXT")</f>
        <v>TEXT</v>
      </c>
      <c r="E39" t="str">
        <f>IFERROR(__xludf.DUMMYFUNCTION("""COMPUTED_VALUE"""),"staffs00000")</f>
        <v>staffs00000</v>
      </c>
      <c r="F39" t="str">
        <f>IFERROR(__xludf.DUMMYFUNCTION("""COMPUTED_VALUE"""),"")</f>
        <v/>
      </c>
    </row>
    <row r="40">
      <c r="A40" s="10" t="str">
        <f>IFERROR(__xludf.DUMMYFUNCTION("""COMPUTED_VALUE"""),"staffs")</f>
        <v>staffs</v>
      </c>
      <c r="B40" s="10" t="str">
        <f>IFERROR(__xludf.DUMMYFUNCTION("""COMPUTED_VALUE"""),"dental_technician")</f>
        <v>dental_technician</v>
      </c>
      <c r="C40" s="10" t="str">
        <f>IFERROR(__xludf.DUMMYFUNCTION("""COMPUTED_VALUE"""),"Dental Technician")</f>
        <v>Dental Technician</v>
      </c>
      <c r="D40" t="str">
        <f>IFERROR(__xludf.DUMMYFUNCTION("""COMPUTED_VALUE"""),"TEXT")</f>
        <v>TEXT</v>
      </c>
      <c r="E40" t="str">
        <f>IFERROR(__xludf.DUMMYFUNCTION("""COMPUTED_VALUE"""),"staffs00000")</f>
        <v>staffs00000</v>
      </c>
      <c r="F40" t="str">
        <f>IFERROR(__xludf.DUMMYFUNCTION("""COMPUTED_VALUE"""),"")</f>
        <v/>
      </c>
    </row>
    <row r="41">
      <c r="A41" s="10" t="str">
        <f>IFERROR(__xludf.DUMMYFUNCTION("""COMPUTED_VALUE"""),"staffs")</f>
        <v>staffs</v>
      </c>
      <c r="B41" s="10" t="str">
        <f>IFERROR(__xludf.DUMMYFUNCTION("""COMPUTED_VALUE"""),"dental_assistant")</f>
        <v>dental_assistant</v>
      </c>
      <c r="C41" s="10" t="str">
        <f>IFERROR(__xludf.DUMMYFUNCTION("""COMPUTED_VALUE"""),"Dental Assistant")</f>
        <v>Dental Assistant</v>
      </c>
      <c r="D41" t="str">
        <f>IFERROR(__xludf.DUMMYFUNCTION("""COMPUTED_VALUE"""),"TEXT")</f>
        <v>TEXT</v>
      </c>
      <c r="E41" t="str">
        <f>IFERROR(__xludf.DUMMYFUNCTION("""COMPUTED_VALUE"""),"staffs00000")</f>
        <v>staffs00000</v>
      </c>
      <c r="F41" t="str">
        <f>IFERROR(__xludf.DUMMYFUNCTION("""COMPUTED_VALUE"""),"")</f>
        <v/>
      </c>
    </row>
    <row r="42">
      <c r="A42" s="27" t="str">
        <f>IFERROR(__xludf.DUMMYFUNCTION("""COMPUTED_VALUE"""),"staffs")</f>
        <v>staffs</v>
      </c>
      <c r="B42" t="str">
        <f>IFERROR(__xludf.DUMMYFUNCTION("""COMPUTED_VALUE"""),"anaesthesist")</f>
        <v>anaesthesist</v>
      </c>
      <c r="C42" t="str">
        <f>IFERROR(__xludf.DUMMYFUNCTION("""COMPUTED_VALUE"""),"Anaesthesist")</f>
        <v>Anaesthesist</v>
      </c>
      <c r="D42" t="str">
        <f>IFERROR(__xludf.DUMMYFUNCTION("""COMPUTED_VALUE"""),"TEXT")</f>
        <v>TEXT</v>
      </c>
      <c r="E42" t="str">
        <f>IFERROR(__xludf.DUMMYFUNCTION("""COMPUTED_VALUE"""),"staffs00000")</f>
        <v>staffs00000</v>
      </c>
      <c r="F42" t="str">
        <f>IFERROR(__xludf.DUMMYFUNCTION("""COMPUTED_VALUE"""),"")</f>
        <v/>
      </c>
    </row>
    <row r="43">
      <c r="A43" s="27" t="str">
        <f>IFERROR(__xludf.DUMMYFUNCTION("""COMPUTED_VALUE"""),"staffs")</f>
        <v>staffs</v>
      </c>
      <c r="B43" t="str">
        <f>IFERROR(__xludf.DUMMYFUNCTION("""COMPUTED_VALUE"""),"xray_technician")</f>
        <v>xray_technician</v>
      </c>
      <c r="C43" t="str">
        <f>IFERROR(__xludf.DUMMYFUNCTION("""COMPUTED_VALUE"""),"X-RAY Technician")</f>
        <v>X-RAY Technician</v>
      </c>
      <c r="D43" t="str">
        <f>IFERROR(__xludf.DUMMYFUNCTION("""COMPUTED_VALUE"""),"TEXT")</f>
        <v>TEXT</v>
      </c>
      <c r="E43" t="str">
        <f>IFERROR(__xludf.DUMMYFUNCTION("""COMPUTED_VALUE"""),"staffs00000")</f>
        <v>staffs00000</v>
      </c>
      <c r="F43" t="str">
        <f>IFERROR(__xludf.DUMMYFUNCTION("""COMPUTED_VALUE"""),"")</f>
        <v/>
      </c>
    </row>
    <row r="44">
      <c r="A44" t="str">
        <f>IFERROR(__xludf.DUMMYFUNCTION("""COMPUTED_VALUE"""),"staffs")</f>
        <v>staffs</v>
      </c>
      <c r="B44" t="str">
        <f>IFERROR(__xludf.DUMMYFUNCTION("""COMPUTED_VALUE"""),"cho")</f>
        <v>cho</v>
      </c>
      <c r="C44" t="str">
        <f>IFERROR(__xludf.DUMMYFUNCTION("""COMPUTED_VALUE"""),"CHO")</f>
        <v>CHO</v>
      </c>
      <c r="D44" t="str">
        <f>IFERROR(__xludf.DUMMYFUNCTION("""COMPUTED_VALUE"""),"TEXT")</f>
        <v>TEXT</v>
      </c>
      <c r="E44" t="str">
        <f>IFERROR(__xludf.DUMMYFUNCTION("""COMPUTED_VALUE"""),"staffs00000")</f>
        <v>staffs00000</v>
      </c>
      <c r="F44" t="str">
        <f>IFERROR(__xludf.DUMMYFUNCTION("""COMPUTED_VALUE"""),"")</f>
        <v/>
      </c>
    </row>
    <row r="45">
      <c r="A45" t="str">
        <f>IFERROR(__xludf.DUMMYFUNCTION("""COMPUTED_VALUE"""),"staffs")</f>
        <v>staffs</v>
      </c>
      <c r="B45" t="str">
        <f>IFERROR(__xludf.DUMMYFUNCTION("""COMPUTED_VALUE"""),"chew")</f>
        <v>chew</v>
      </c>
      <c r="C45" t="str">
        <f>IFERROR(__xludf.DUMMYFUNCTION("""COMPUTED_VALUE"""),"CHEW")</f>
        <v>CHEW</v>
      </c>
      <c r="D45" t="str">
        <f>IFERROR(__xludf.DUMMYFUNCTION("""COMPUTED_VALUE"""),"TEXT")</f>
        <v>TEXT</v>
      </c>
      <c r="E45" t="str">
        <f>IFERROR(__xludf.DUMMYFUNCTION("""COMPUTED_VALUE"""),"staffs00000")</f>
        <v>staffs00000</v>
      </c>
      <c r="F45" t="str">
        <f>IFERROR(__xludf.DUMMYFUNCTION("""COMPUTED_VALUE"""),"")</f>
        <v/>
      </c>
    </row>
    <row r="46">
      <c r="A46" t="str">
        <f>IFERROR(__xludf.DUMMYFUNCTION("""COMPUTED_VALUE"""),"staffs")</f>
        <v>staffs</v>
      </c>
      <c r="B46" t="str">
        <f>IFERROR(__xludf.DUMMYFUNCTION("""COMPUTED_VALUE"""),"jchew")</f>
        <v>jchew</v>
      </c>
      <c r="C46" t="str">
        <f>IFERROR(__xludf.DUMMYFUNCTION("""COMPUTED_VALUE"""),"JCHEW")</f>
        <v>JCHEW</v>
      </c>
      <c r="D46" t="str">
        <f>IFERROR(__xludf.DUMMYFUNCTION("""COMPUTED_VALUE"""),"TEXT")</f>
        <v>TEXT</v>
      </c>
      <c r="E46" t="str">
        <f>IFERROR(__xludf.DUMMYFUNCTION("""COMPUTED_VALUE"""),"staffs00000")</f>
        <v>staffs00000</v>
      </c>
      <c r="F46" t="str">
        <f>IFERROR(__xludf.DUMMYFUNCTION("""COMPUTED_VALUE"""),"")</f>
        <v/>
      </c>
    </row>
    <row r="47">
      <c r="A47" t="str">
        <f>IFERROR(__xludf.DUMMYFUNCTION("""COMPUTED_VALUE"""),"staffs")</f>
        <v>staffs</v>
      </c>
      <c r="B47" t="str">
        <f>IFERROR(__xludf.DUMMYFUNCTION("""COMPUTED_VALUE"""),"nutrition_officer")</f>
        <v>nutrition_officer</v>
      </c>
      <c r="C47" t="str">
        <f>IFERROR(__xludf.DUMMYFUNCTION("""COMPUTED_VALUE"""),"Nutrition Officer")</f>
        <v>Nutrition Officer</v>
      </c>
      <c r="D47" t="str">
        <f>IFERROR(__xludf.DUMMYFUNCTION("""COMPUTED_VALUE"""),"TEXT")</f>
        <v>TEXT</v>
      </c>
      <c r="E47" t="str">
        <f>IFERROR(__xludf.DUMMYFUNCTION("""COMPUTED_VALUE"""),"staffs00000")</f>
        <v>staffs00000</v>
      </c>
      <c r="F47" t="str">
        <f>IFERROR(__xludf.DUMMYFUNCTION("""COMPUTED_VALUE"""),"")</f>
        <v/>
      </c>
    </row>
    <row r="48">
      <c r="A48" t="str">
        <f>IFERROR(__xludf.DUMMYFUNCTION("""COMPUTED_VALUE"""),"staffs")</f>
        <v>staffs</v>
      </c>
      <c r="B48" t="str">
        <f>IFERROR(__xludf.DUMMYFUNCTION("""COMPUTED_VALUE"""),"nutrition_assistant")</f>
        <v>nutrition_assistant</v>
      </c>
      <c r="C48" t="str">
        <f>IFERROR(__xludf.DUMMYFUNCTION("""COMPUTED_VALUE"""),"Nutrition Assistant")</f>
        <v>Nutrition Assistant</v>
      </c>
      <c r="D48" t="str">
        <f>IFERROR(__xludf.DUMMYFUNCTION("""COMPUTED_VALUE"""),"TEXT")</f>
        <v>TEXT</v>
      </c>
      <c r="E48" t="str">
        <f>IFERROR(__xludf.DUMMYFUNCTION("""COMPUTED_VALUE"""),"staffs00000")</f>
        <v>staffs00000</v>
      </c>
      <c r="F48" t="str">
        <f>IFERROR(__xludf.DUMMYFUNCTION("""COMPUTED_VALUE"""),"")</f>
        <v/>
      </c>
    </row>
    <row r="49">
      <c r="A49" t="str">
        <f>IFERROR(__xludf.DUMMYFUNCTION("""COMPUTED_VALUE"""),"staffs")</f>
        <v>staffs</v>
      </c>
      <c r="B49" t="str">
        <f>IFERROR(__xludf.DUMMYFUNCTION("""COMPUTED_VALUE"""),"environmental_health_officer")</f>
        <v>environmental_health_officer</v>
      </c>
      <c r="C49" t="str">
        <f>IFERROR(__xludf.DUMMYFUNCTION("""COMPUTED_VALUE"""),"Environmental Health Officer")</f>
        <v>Environmental Health Officer</v>
      </c>
      <c r="D49" t="str">
        <f>IFERROR(__xludf.DUMMYFUNCTION("""COMPUTED_VALUE"""),"TEXT")</f>
        <v>TEXT</v>
      </c>
      <c r="E49" t="str">
        <f>IFERROR(__xludf.DUMMYFUNCTION("""COMPUTED_VALUE"""),"staffs00000")</f>
        <v>staffs00000</v>
      </c>
      <c r="F49" t="str">
        <f>IFERROR(__xludf.DUMMYFUNCTION("""COMPUTED_VALUE"""),"")</f>
        <v/>
      </c>
    </row>
    <row r="50">
      <c r="A50" t="str">
        <f>IFERROR(__xludf.DUMMYFUNCTION("""COMPUTED_VALUE"""),"staffs")</f>
        <v>staffs</v>
      </c>
      <c r="B50" t="str">
        <f>IFERROR(__xludf.DUMMYFUNCTION("""COMPUTED_VALUE"""),"environmental_health_technician")</f>
        <v>environmental_health_technician</v>
      </c>
      <c r="C50" t="str">
        <f>IFERROR(__xludf.DUMMYFUNCTION("""COMPUTED_VALUE"""),"Environmental Health Technician")</f>
        <v>Environmental Health Technician</v>
      </c>
      <c r="D50" t="str">
        <f>IFERROR(__xludf.DUMMYFUNCTION("""COMPUTED_VALUE"""),"TEXT")</f>
        <v>TEXT</v>
      </c>
      <c r="E50" t="str">
        <f>IFERROR(__xludf.DUMMYFUNCTION("""COMPUTED_VALUE"""),"staffs00000")</f>
        <v>staffs00000</v>
      </c>
      <c r="F50" t="str">
        <f>IFERROR(__xludf.DUMMYFUNCTION("""COMPUTED_VALUE"""),"")</f>
        <v/>
      </c>
    </row>
    <row r="51">
      <c r="A51" t="str">
        <f>IFERROR(__xludf.DUMMYFUNCTION("""COMPUTED_VALUE"""),"staffs")</f>
        <v>staffs</v>
      </c>
      <c r="B51" t="str">
        <f>IFERROR(__xludf.DUMMYFUNCTION("""COMPUTED_VALUE"""),"environmental_health_assistant")</f>
        <v>environmental_health_assistant</v>
      </c>
      <c r="C51" t="str">
        <f>IFERROR(__xludf.DUMMYFUNCTION("""COMPUTED_VALUE"""),"Environmental Health Assistant")</f>
        <v>Environmental Health Assistant</v>
      </c>
      <c r="D51" t="str">
        <f>IFERROR(__xludf.DUMMYFUNCTION("""COMPUTED_VALUE"""),"TEXT")</f>
        <v>TEXT</v>
      </c>
      <c r="E51" t="str">
        <f>IFERROR(__xludf.DUMMYFUNCTION("""COMPUTED_VALUE"""),"staffs00000")</f>
        <v>staffs00000</v>
      </c>
      <c r="F51" t="str">
        <f>IFERROR(__xludf.DUMMYFUNCTION("""COMPUTED_VALUE"""),"")</f>
        <v/>
      </c>
    </row>
    <row r="52">
      <c r="A52" t="str">
        <f>IFERROR(__xludf.DUMMYFUNCTION("""COMPUTED_VALUE"""),"staffs")</f>
        <v>staffs</v>
      </c>
      <c r="B52" t="str">
        <f>IFERROR(__xludf.DUMMYFUNCTION("""COMPUTED_VALUE"""),"pharmacist")</f>
        <v>pharmacist</v>
      </c>
      <c r="C52" t="str">
        <f>IFERROR(__xludf.DUMMYFUNCTION("""COMPUTED_VALUE"""),"Pharmacist")</f>
        <v>Pharmacist</v>
      </c>
      <c r="D52" t="str">
        <f>IFERROR(__xludf.DUMMYFUNCTION("""COMPUTED_VALUE"""),"TEXT")</f>
        <v>TEXT</v>
      </c>
      <c r="E52" t="str">
        <f>IFERROR(__xludf.DUMMYFUNCTION("""COMPUTED_VALUE"""),"staffs00000")</f>
        <v>staffs00000</v>
      </c>
      <c r="F52" t="str">
        <f>IFERROR(__xludf.DUMMYFUNCTION("""COMPUTED_VALUE"""),"")</f>
        <v/>
      </c>
    </row>
    <row r="53">
      <c r="A53" t="str">
        <f>IFERROR(__xludf.DUMMYFUNCTION("""COMPUTED_VALUE"""),"staffs")</f>
        <v>staffs</v>
      </c>
      <c r="B53" t="str">
        <f>IFERROR(__xludf.DUMMYFUNCTION("""COMPUTED_VALUE"""),"medical_lab_scientist")</f>
        <v>medical_lab_scientist</v>
      </c>
      <c r="C53" t="str">
        <f>IFERROR(__xludf.DUMMYFUNCTION("""COMPUTED_VALUE"""),"Medical Lab Scientist")</f>
        <v>Medical Lab Scientist</v>
      </c>
      <c r="D53" t="str">
        <f>IFERROR(__xludf.DUMMYFUNCTION("""COMPUTED_VALUE"""),"TEXT")</f>
        <v>TEXT</v>
      </c>
      <c r="E53" t="str">
        <f>IFERROR(__xludf.DUMMYFUNCTION("""COMPUTED_VALUE"""),"staffs00000")</f>
        <v>staffs00000</v>
      </c>
      <c r="F53" t="str">
        <f>IFERROR(__xludf.DUMMYFUNCTION("""COMPUTED_VALUE"""),"")</f>
        <v/>
      </c>
    </row>
    <row r="54">
      <c r="A54" t="str">
        <f>IFERROR(__xludf.DUMMYFUNCTION("""COMPUTED_VALUE"""),"staffs")</f>
        <v>staffs</v>
      </c>
      <c r="B54" t="str">
        <f>IFERROR(__xludf.DUMMYFUNCTION("""COMPUTED_VALUE"""),"lab_technician")</f>
        <v>lab_technician</v>
      </c>
      <c r="C54" t="str">
        <f>IFERROR(__xludf.DUMMYFUNCTION("""COMPUTED_VALUE"""),"Lab Technician")</f>
        <v>Lab Technician</v>
      </c>
      <c r="D54" t="str">
        <f>IFERROR(__xludf.DUMMYFUNCTION("""COMPUTED_VALUE"""),"TEXT")</f>
        <v>TEXT</v>
      </c>
      <c r="E54" t="str">
        <f>IFERROR(__xludf.DUMMYFUNCTION("""COMPUTED_VALUE"""),"staffs00000")</f>
        <v>staffs00000</v>
      </c>
      <c r="F54" t="str">
        <f>IFERROR(__xludf.DUMMYFUNCTION("""COMPUTED_VALUE"""),"")</f>
        <v/>
      </c>
    </row>
    <row r="55">
      <c r="A55" t="str">
        <f>IFERROR(__xludf.DUMMYFUNCTION("""COMPUTED_VALUE"""),"staffs")</f>
        <v>staffs</v>
      </c>
      <c r="B55" t="str">
        <f>IFERROR(__xludf.DUMMYFUNCTION("""COMPUTED_VALUE"""),"lab_assistant")</f>
        <v>lab_assistant</v>
      </c>
      <c r="C55" t="str">
        <f>IFERROR(__xludf.DUMMYFUNCTION("""COMPUTED_VALUE"""),"Lab Assistant")</f>
        <v>Lab Assistant</v>
      </c>
      <c r="D55" t="str">
        <f>IFERROR(__xludf.DUMMYFUNCTION("""COMPUTED_VALUE"""),"TEXT")</f>
        <v>TEXT</v>
      </c>
      <c r="E55" t="str">
        <f>IFERROR(__xludf.DUMMYFUNCTION("""COMPUTED_VALUE"""),"staffs00000")</f>
        <v>staffs00000</v>
      </c>
      <c r="F55" t="str">
        <f>IFERROR(__xludf.DUMMYFUNCTION("""COMPUTED_VALUE"""),"")</f>
        <v/>
      </c>
    </row>
    <row r="56">
      <c r="A56" t="str">
        <f>IFERROR(__xludf.DUMMYFUNCTION("""COMPUTED_VALUE"""),"staffs")</f>
        <v>staffs</v>
      </c>
      <c r="B56" t="str">
        <f>IFERROR(__xludf.DUMMYFUNCTION("""COMPUTED_VALUE"""),"medical_record_technician")</f>
        <v>medical_record_technician</v>
      </c>
      <c r="C56" t="str">
        <f>IFERROR(__xludf.DUMMYFUNCTION("""COMPUTED_VALUE"""),"Medical Record Technician")</f>
        <v>Medical Record Technician</v>
      </c>
      <c r="D56" t="str">
        <f>IFERROR(__xludf.DUMMYFUNCTION("""COMPUTED_VALUE"""),"TEXT")</f>
        <v>TEXT</v>
      </c>
      <c r="E56" t="str">
        <f>IFERROR(__xludf.DUMMYFUNCTION("""COMPUTED_VALUE"""),"staffs00000")</f>
        <v>staffs00000</v>
      </c>
      <c r="F56" t="str">
        <f>IFERROR(__xludf.DUMMYFUNCTION("""COMPUTED_VALUE"""),"")</f>
        <v/>
      </c>
    </row>
    <row r="57">
      <c r="A57" t="str">
        <f>IFERROR(__xludf.DUMMYFUNCTION("""COMPUTED_VALUE"""),"staffs")</f>
        <v>staffs</v>
      </c>
      <c r="B57" t="str">
        <f>IFERROR(__xludf.DUMMYFUNCTION("""COMPUTED_VALUE"""),"medical_record_officer")</f>
        <v>medical_record_officer</v>
      </c>
      <c r="C57" t="str">
        <f>IFERROR(__xludf.DUMMYFUNCTION("""COMPUTED_VALUE"""),"Medical Record Officer")</f>
        <v>Medical Record Officer</v>
      </c>
      <c r="D57" t="str">
        <f>IFERROR(__xludf.DUMMYFUNCTION("""COMPUTED_VALUE"""),"TEXT")</f>
        <v>TEXT</v>
      </c>
      <c r="E57" t="str">
        <f>IFERROR(__xludf.DUMMYFUNCTION("""COMPUTED_VALUE"""),"staffs00000")</f>
        <v>staffs00000</v>
      </c>
      <c r="F57" t="str">
        <f>IFERROR(__xludf.DUMMYFUNCTION("""COMPUTED_VALUE"""),"")</f>
        <v/>
      </c>
    </row>
    <row r="58">
      <c r="A58" t="str">
        <f>IFERROR(__xludf.DUMMYFUNCTION("""COMPUTED_VALUE"""),"staffs")</f>
        <v>staffs</v>
      </c>
      <c r="B58" t="str">
        <f>IFERROR(__xludf.DUMMYFUNCTION("""COMPUTED_VALUE"""),"health_education_officer")</f>
        <v>health_education_officer</v>
      </c>
      <c r="C58" t="str">
        <f>IFERROR(__xludf.DUMMYFUNCTION("""COMPUTED_VALUE"""),"Health Education Officer")</f>
        <v>Health Education Officer</v>
      </c>
      <c r="D58" t="str">
        <f>IFERROR(__xludf.DUMMYFUNCTION("""COMPUTED_VALUE"""),"TEXT")</f>
        <v>TEXT</v>
      </c>
      <c r="E58" t="str">
        <f>IFERROR(__xludf.DUMMYFUNCTION("""COMPUTED_VALUE"""),"staffs00000")</f>
        <v>staffs00000</v>
      </c>
      <c r="F58" t="str">
        <f>IFERROR(__xludf.DUMMYFUNCTION("""COMPUTED_VALUE"""),"")</f>
        <v/>
      </c>
    </row>
    <row r="59">
      <c r="A59" t="str">
        <f>IFERROR(__xludf.DUMMYFUNCTION("""COMPUTED_VALUE"""),"staffs")</f>
        <v>staffs</v>
      </c>
      <c r="B59" t="str">
        <f>IFERROR(__xludf.DUMMYFUNCTION("""COMPUTED_VALUE"""),"health_education_assistant")</f>
        <v>health_education_assistant</v>
      </c>
      <c r="C59" t="str">
        <f>IFERROR(__xludf.DUMMYFUNCTION("""COMPUTED_VALUE"""),"Health Education Assistant")</f>
        <v>Health Education Assistant</v>
      </c>
      <c r="D59" t="str">
        <f>IFERROR(__xludf.DUMMYFUNCTION("""COMPUTED_VALUE"""),"TEXT")</f>
        <v>TEXT</v>
      </c>
      <c r="E59" t="str">
        <f>IFERROR(__xludf.DUMMYFUNCTION("""COMPUTED_VALUE"""),"staffs00000")</f>
        <v>staffs00000</v>
      </c>
      <c r="F59" t="str">
        <f>IFERROR(__xludf.DUMMYFUNCTION("""COMPUTED_VALUE"""),"")</f>
        <v/>
      </c>
    </row>
    <row r="60">
      <c r="A60" t="str">
        <f>IFERROR(__xludf.DUMMYFUNCTION("""COMPUTED_VALUE"""),"staffs")</f>
        <v>staffs</v>
      </c>
      <c r="B60" t="str">
        <f>IFERROR(__xludf.DUMMYFUNCTION("""COMPUTED_VALUE"""),"pharmacy_technician")</f>
        <v>pharmacy_technician</v>
      </c>
      <c r="C60" t="str">
        <f>IFERROR(__xludf.DUMMYFUNCTION("""COMPUTED_VALUE"""),"Pharmacy Technician")</f>
        <v>Pharmacy Technician</v>
      </c>
      <c r="D60" t="str">
        <f>IFERROR(__xludf.DUMMYFUNCTION("""COMPUTED_VALUE"""),"TEXT")</f>
        <v>TEXT</v>
      </c>
      <c r="E60" t="str">
        <f>IFERROR(__xludf.DUMMYFUNCTION("""COMPUTED_VALUE"""),"staffs00000")</f>
        <v>staffs00000</v>
      </c>
      <c r="F60" t="str">
        <f>IFERROR(__xludf.DUMMYFUNCTION("""COMPUTED_VALUE"""),"")</f>
        <v/>
      </c>
    </row>
    <row r="61">
      <c r="A61" t="str">
        <f>IFERROR(__xludf.DUMMYFUNCTION("""COMPUTED_VALUE"""),"staffs")</f>
        <v>staffs</v>
      </c>
      <c r="B61" s="32" t="str">
        <f>IFERROR(__xludf.DUMMYFUNCTION("""COMPUTED_VALUE"""),"pharmacy_assistant")</f>
        <v>pharmacy_assistant</v>
      </c>
      <c r="C61" s="32" t="str">
        <f>IFERROR(__xludf.DUMMYFUNCTION("""COMPUTED_VALUE"""),"Pharmacy Assistant")</f>
        <v>Pharmacy Assistant</v>
      </c>
      <c r="D61" t="str">
        <f>IFERROR(__xludf.DUMMYFUNCTION("""COMPUTED_VALUE"""),"TEXT")</f>
        <v>TEXT</v>
      </c>
      <c r="E61" t="str">
        <f>IFERROR(__xludf.DUMMYFUNCTION("""COMPUTED_VALUE"""),"staffs00000")</f>
        <v>staffs00000</v>
      </c>
      <c r="F61" t="str">
        <f>IFERROR(__xludf.DUMMYFUNCTION("""COMPUTED_VALUE"""),"")</f>
        <v/>
      </c>
    </row>
    <row r="62">
      <c r="A62" t="str">
        <f>IFERROR(__xludf.DUMMYFUNCTION("""COMPUTED_VALUE"""),"contract")</f>
        <v>contract</v>
      </c>
      <c r="B62" s="32" t="str">
        <f>IFERROR(__xludf.DUMMYFUNCTION("""COMPUTED_VALUE"""),"main")</f>
        <v>main</v>
      </c>
      <c r="C62" s="32" t="str">
        <f>IFERROR(__xludf.DUMMYFUNCTION("""COMPUTED_VALUE"""),"Main")</f>
        <v>Main</v>
      </c>
      <c r="D62" t="str">
        <f>IFERROR(__xludf.DUMMYFUNCTION("""COMPUTED_VALUE"""),"TEXT")</f>
        <v>TEXT</v>
      </c>
      <c r="E62" t="str">
        <f>IFERROR(__xludf.DUMMYFUNCTION("""COMPUTED_VALUE"""),"contrac0000")</f>
        <v>contrac0000</v>
      </c>
      <c r="F62" t="str">
        <f>IFERROR(__xludf.DUMMYFUNCTION("""COMPUTED_VALUE"""),"")</f>
        <v/>
      </c>
    </row>
    <row r="63">
      <c r="A63" s="2" t="str">
        <f>IFERROR(__xludf.DUMMYFUNCTION("""COMPUTED_VALUE"""),"contract")</f>
        <v>contract</v>
      </c>
      <c r="B63" s="2" t="str">
        <f>IFERROR(__xludf.DUMMYFUNCTION("""COMPUTED_VALUE"""),"subcontracted")</f>
        <v>subcontracted</v>
      </c>
      <c r="C63" s="2" t="str">
        <f>IFERROR(__xludf.DUMMYFUNCTION("""COMPUTED_VALUE"""),"Subcontracted")</f>
        <v>Subcontracted</v>
      </c>
      <c r="D63" t="str">
        <f>IFERROR(__xludf.DUMMYFUNCTION("""COMPUTED_VALUE"""),"TEXT")</f>
        <v>TEXT</v>
      </c>
      <c r="E63" t="str">
        <f>IFERROR(__xludf.DUMMYFUNCTION("""COMPUTED_VALUE"""),"contrac0000")</f>
        <v>contrac0000</v>
      </c>
      <c r="F63" t="str">
        <f>IFERROR(__xludf.DUMMYFUNCTION("""COMPUTED_VALUE"""),"")</f>
        <v/>
      </c>
    </row>
    <row r="64">
      <c r="A64" s="2" t="str">
        <f>IFERROR(__xludf.DUMMYFUNCTION("""COMPUTED_VALUE"""),"admin_staff")</f>
        <v>admin_staff</v>
      </c>
      <c r="B64" s="2" t="str">
        <f>IFERROR(__xludf.DUMMYFUNCTION("""COMPUTED_VALUE"""),"secretary")</f>
        <v>secretary</v>
      </c>
      <c r="C64" s="2" t="str">
        <f>IFERROR(__xludf.DUMMYFUNCTION("""COMPUTED_VALUE"""),"Secretary")</f>
        <v>Secretary</v>
      </c>
      <c r="D64" t="str">
        <f>IFERROR(__xludf.DUMMYFUNCTION("""COMPUTED_VALUE"""),"TEXT")</f>
        <v>TEXT</v>
      </c>
      <c r="E64" t="str">
        <f>IFERROR(__xludf.DUMMYFUNCTION("""COMPUTED_VALUE"""),"adminstaff0")</f>
        <v>adminstaff0</v>
      </c>
      <c r="F64" t="str">
        <f>IFERROR(__xludf.DUMMYFUNCTION("""COMPUTED_VALUE"""),"")</f>
        <v/>
      </c>
    </row>
    <row r="65">
      <c r="A65" s="2" t="str">
        <f>IFERROR(__xludf.DUMMYFUNCTION("""COMPUTED_VALUE"""),"admin_staff")</f>
        <v>admin_staff</v>
      </c>
      <c r="B65" s="2" t="str">
        <f>IFERROR(__xludf.DUMMYFUNCTION("""COMPUTED_VALUE"""),"accountant")</f>
        <v>accountant</v>
      </c>
      <c r="C65" s="2" t="str">
        <f>IFERROR(__xludf.DUMMYFUNCTION("""COMPUTED_VALUE"""),"Accountant")</f>
        <v>Accountant</v>
      </c>
      <c r="D65" t="str">
        <f>IFERROR(__xludf.DUMMYFUNCTION("""COMPUTED_VALUE"""),"TEXT")</f>
        <v>TEXT</v>
      </c>
      <c r="E65" t="str">
        <f>IFERROR(__xludf.DUMMYFUNCTION("""COMPUTED_VALUE"""),"adminstaff0")</f>
        <v>adminstaff0</v>
      </c>
      <c r="F65" t="str">
        <f>IFERROR(__xludf.DUMMYFUNCTION("""COMPUTED_VALUE"""),"")</f>
        <v/>
      </c>
    </row>
    <row r="66">
      <c r="A66" s="2" t="str">
        <f>IFERROR(__xludf.DUMMYFUNCTION("""COMPUTED_VALUE"""),"admin_staff")</f>
        <v>admin_staff</v>
      </c>
      <c r="B66" s="2" t="str">
        <f>IFERROR(__xludf.DUMMYFUNCTION("""COMPUTED_VALUE"""),"revenue_officer")</f>
        <v>revenue_officer</v>
      </c>
      <c r="C66" s="2" t="str">
        <f>IFERROR(__xludf.DUMMYFUNCTION("""COMPUTED_VALUE"""),"Revenue Officer")</f>
        <v>Revenue Officer</v>
      </c>
      <c r="D66" t="str">
        <f>IFERROR(__xludf.DUMMYFUNCTION("""COMPUTED_VALUE"""),"TEXT")</f>
        <v>TEXT</v>
      </c>
      <c r="E66" t="str">
        <f>IFERROR(__xludf.DUMMYFUNCTION("""COMPUTED_VALUE"""),"adminstaff0")</f>
        <v>adminstaff0</v>
      </c>
      <c r="F66" t="str">
        <f>IFERROR(__xludf.DUMMYFUNCTION("""COMPUTED_VALUE"""),"")</f>
        <v/>
      </c>
    </row>
    <row r="67">
      <c r="A67" s="2" t="str">
        <f>IFERROR(__xludf.DUMMYFUNCTION("""COMPUTED_VALUE"""),"admin_staff")</f>
        <v>admin_staff</v>
      </c>
      <c r="B67" s="2" t="str">
        <f>IFERROR(__xludf.DUMMYFUNCTION("""COMPUTED_VALUE"""),"revenue_collectors")</f>
        <v>revenue_collectors</v>
      </c>
      <c r="C67" s="2" t="str">
        <f>IFERROR(__xludf.DUMMYFUNCTION("""COMPUTED_VALUE"""),"Revenue Collectors")</f>
        <v>Revenue Collectors</v>
      </c>
      <c r="D67" t="str">
        <f>IFERROR(__xludf.DUMMYFUNCTION("""COMPUTED_VALUE"""),"TEXT")</f>
        <v>TEXT</v>
      </c>
      <c r="E67" t="str">
        <f>IFERROR(__xludf.DUMMYFUNCTION("""COMPUTED_VALUE"""),"adminstaff0")</f>
        <v>adminstaff0</v>
      </c>
      <c r="F67" t="str">
        <f>IFERROR(__xludf.DUMMYFUNCTION("""COMPUTED_VALUE"""),"")</f>
        <v/>
      </c>
    </row>
    <row r="68">
      <c r="A68" s="2" t="str">
        <f>IFERROR(__xludf.DUMMYFUNCTION("""COMPUTED_VALUE"""),"admin_staff")</f>
        <v>admin_staff</v>
      </c>
      <c r="B68" s="2" t="str">
        <f>IFERROR(__xludf.DUMMYFUNCTION("""COMPUTED_VALUE"""),"maintenance_officer")</f>
        <v>maintenance_officer</v>
      </c>
      <c r="C68" s="2" t="str">
        <f>IFERROR(__xludf.DUMMYFUNCTION("""COMPUTED_VALUE"""),"Maintenance Officer")</f>
        <v>Maintenance Officer</v>
      </c>
      <c r="D68" t="str">
        <f>IFERROR(__xludf.DUMMYFUNCTION("""COMPUTED_VALUE"""),"TEXT")</f>
        <v>TEXT</v>
      </c>
      <c r="E68" t="str">
        <f>IFERROR(__xludf.DUMMYFUNCTION("""COMPUTED_VALUE"""),"adminstaff0")</f>
        <v>adminstaff0</v>
      </c>
      <c r="F68" t="str">
        <f>IFERROR(__xludf.DUMMYFUNCTION("""COMPUTED_VALUE"""),"")</f>
        <v/>
      </c>
    </row>
    <row r="69">
      <c r="A69" s="2" t="str">
        <f>IFERROR(__xludf.DUMMYFUNCTION("""COMPUTED_VALUE"""),"admin_staff")</f>
        <v>admin_staff</v>
      </c>
      <c r="B69" s="2" t="str">
        <f>IFERROR(__xludf.DUMMYFUNCTION("""COMPUTED_VALUE"""),"clerks")</f>
        <v>clerks</v>
      </c>
      <c r="C69" s="2" t="str">
        <f>IFERROR(__xludf.DUMMYFUNCTION("""COMPUTED_VALUE"""),"Clerks")</f>
        <v>Clerks</v>
      </c>
      <c r="D69" t="str">
        <f>IFERROR(__xludf.DUMMYFUNCTION("""COMPUTED_VALUE"""),"TEXT")</f>
        <v>TEXT</v>
      </c>
      <c r="E69" t="str">
        <f>IFERROR(__xludf.DUMMYFUNCTION("""COMPUTED_VALUE"""),"adminstaff0")</f>
        <v>adminstaff0</v>
      </c>
      <c r="F69" t="str">
        <f>IFERROR(__xludf.DUMMYFUNCTION("""COMPUTED_VALUE"""),"")</f>
        <v/>
      </c>
    </row>
    <row r="70">
      <c r="A70" s="2" t="str">
        <f>IFERROR(__xludf.DUMMYFUNCTION("""COMPUTED_VALUE"""),"admin_staff")</f>
        <v>admin_staff</v>
      </c>
      <c r="B70" s="2" t="str">
        <f>IFERROR(__xludf.DUMMYFUNCTION("""COMPUTED_VALUE"""),"social_welfare_officers")</f>
        <v>social_welfare_officers</v>
      </c>
      <c r="C70" s="2" t="str">
        <f>IFERROR(__xludf.DUMMYFUNCTION("""COMPUTED_VALUE"""),"Social Welfare Officers")</f>
        <v>Social Welfare Officers</v>
      </c>
      <c r="D70" t="str">
        <f>IFERROR(__xludf.DUMMYFUNCTION("""COMPUTED_VALUE"""),"TEXT")</f>
        <v>TEXT</v>
      </c>
      <c r="E70" t="str">
        <f>IFERROR(__xludf.DUMMYFUNCTION("""COMPUTED_VALUE"""),"adminstaff0")</f>
        <v>adminstaff0</v>
      </c>
      <c r="F70" t="str">
        <f>IFERROR(__xludf.DUMMYFUNCTION("""COMPUTED_VALUE"""),"")</f>
        <v/>
      </c>
    </row>
    <row r="71">
      <c r="A71" s="2" t="str">
        <f>IFERROR(__xludf.DUMMYFUNCTION("""COMPUTED_VALUE"""),"admin_staff")</f>
        <v>admin_staff</v>
      </c>
      <c r="B71" s="2" t="str">
        <f>IFERROR(__xludf.DUMMYFUNCTION("""COMPUTED_VALUE"""),"others")</f>
        <v>others</v>
      </c>
      <c r="C71" s="2" t="str">
        <f>IFERROR(__xludf.DUMMYFUNCTION("""COMPUTED_VALUE"""),"Others")</f>
        <v>Others</v>
      </c>
      <c r="D71" t="str">
        <f>IFERROR(__xludf.DUMMYFUNCTION("""COMPUTED_VALUE"""),"TEXT")</f>
        <v>TEXT</v>
      </c>
      <c r="E71" t="str">
        <f>IFERROR(__xludf.DUMMYFUNCTION("""COMPUTED_VALUE"""),"adminstaff0")</f>
        <v>adminstaff0</v>
      </c>
      <c r="F71" t="str">
        <f>IFERROR(__xludf.DUMMYFUNCTION("""COMPUTED_VALUE"""),"")</f>
        <v/>
      </c>
    </row>
    <row r="72">
      <c r="A72" s="2" t="str">
        <f>IFERROR(__xludf.DUMMYFUNCTION("""COMPUTED_VALUE"""),"non_medical")</f>
        <v>non_medical</v>
      </c>
      <c r="B72" s="2" t="str">
        <f>IFERROR(__xludf.DUMMYFUNCTION("""COMPUTED_VALUE"""),"health_attendants")</f>
        <v>health_attendants</v>
      </c>
      <c r="C72" s="2" t="str">
        <f>IFERROR(__xludf.DUMMYFUNCTION("""COMPUTED_VALUE"""),"Security Guards")</f>
        <v>Security Guards</v>
      </c>
      <c r="D72" t="str">
        <f>IFERROR(__xludf.DUMMYFUNCTION("""COMPUTED_VALUE"""),"TEXT")</f>
        <v>TEXT</v>
      </c>
      <c r="E72" t="str">
        <f>IFERROR(__xludf.DUMMYFUNCTION("""COMPUTED_VALUE"""),"nonmedica00")</f>
        <v>nonmedica00</v>
      </c>
      <c r="F72" t="str">
        <f>IFERROR(__xludf.DUMMYFUNCTION("""COMPUTED_VALUE"""),"")</f>
        <v/>
      </c>
    </row>
    <row r="73">
      <c r="A73" s="2" t="str">
        <f>IFERROR(__xludf.DUMMYFUNCTION("""COMPUTED_VALUE"""),"non_medical")</f>
        <v>non_medical</v>
      </c>
      <c r="B73" s="2" t="str">
        <f>IFERROR(__xludf.DUMMYFUNCTION("""COMPUTED_VALUE"""),"cleaners")</f>
        <v>cleaners</v>
      </c>
      <c r="C73" s="2" t="str">
        <f>IFERROR(__xludf.DUMMYFUNCTION("""COMPUTED_VALUE"""),"Drivers")</f>
        <v>Drivers</v>
      </c>
      <c r="D73" t="str">
        <f>IFERROR(__xludf.DUMMYFUNCTION("""COMPUTED_VALUE"""),"TEXT")</f>
        <v>TEXT</v>
      </c>
      <c r="E73" t="str">
        <f>IFERROR(__xludf.DUMMYFUNCTION("""COMPUTED_VALUE"""),"nonmedica00")</f>
        <v>nonmedica00</v>
      </c>
      <c r="F73" t="str">
        <f>IFERROR(__xludf.DUMMYFUNCTION("""COMPUTED_VALUE"""),"")</f>
        <v/>
      </c>
    </row>
    <row r="74">
      <c r="A74" s="2" t="str">
        <f>IFERROR(__xludf.DUMMYFUNCTION("""COMPUTED_VALUE"""),"non_medical")</f>
        <v>non_medical</v>
      </c>
      <c r="B74" s="2" t="str">
        <f>IFERROR(__xludf.DUMMYFUNCTION("""COMPUTED_VALUE"""),"security_guards")</f>
        <v>security_guards</v>
      </c>
      <c r="C74" s="2" t="str">
        <f>IFERROR(__xludf.DUMMYFUNCTION("""COMPUTED_VALUE"""),"Account Officer")</f>
        <v>Account Officer</v>
      </c>
      <c r="D74" t="str">
        <f>IFERROR(__xludf.DUMMYFUNCTION("""COMPUTED_VALUE"""),"TEXT")</f>
        <v>TEXT</v>
      </c>
      <c r="E74" t="str">
        <f>IFERROR(__xludf.DUMMYFUNCTION("""COMPUTED_VALUE"""),"nonmedica00")</f>
        <v>nonmedica00</v>
      </c>
      <c r="F74" t="str">
        <f>IFERROR(__xludf.DUMMYFUNCTION("""COMPUTED_VALUE"""),"")</f>
        <v/>
      </c>
    </row>
    <row r="75">
      <c r="A75" s="2" t="str">
        <f>IFERROR(__xludf.DUMMYFUNCTION("""COMPUTED_VALUE"""),"non_medical")</f>
        <v>non_medical</v>
      </c>
      <c r="B75" s="2" t="str">
        <f>IFERROR(__xludf.DUMMYFUNCTION("""COMPUTED_VALUE"""),"drivers")</f>
        <v>drivers</v>
      </c>
      <c r="C75" s="2" t="str">
        <f>IFERROR(__xludf.DUMMYFUNCTION("""COMPUTED_VALUE"""),"Director of Administration")</f>
        <v>Director of Administration</v>
      </c>
      <c r="D75" t="str">
        <f>IFERROR(__xludf.DUMMYFUNCTION("""COMPUTED_VALUE"""),"TEXT")</f>
        <v>TEXT</v>
      </c>
      <c r="E75" t="str">
        <f>IFERROR(__xludf.DUMMYFUNCTION("""COMPUTED_VALUE"""),"nonmedica00")</f>
        <v>nonmedica00</v>
      </c>
      <c r="F75" t="str">
        <f>IFERROR(__xludf.DUMMYFUNCTION("""COMPUTED_VALUE"""),"")</f>
        <v/>
      </c>
    </row>
    <row r="76">
      <c r="A76" s="2" t="str">
        <f>IFERROR(__xludf.DUMMYFUNCTION("""COMPUTED_VALUE"""),"non_medical")</f>
        <v>non_medical</v>
      </c>
      <c r="B76" s="2" t="str">
        <f>IFERROR(__xludf.DUMMYFUNCTION("""COMPUTED_VALUE"""),"none")</f>
        <v>none</v>
      </c>
      <c r="C76" s="2" t="str">
        <f>IFERROR(__xludf.DUMMYFUNCTION("""COMPUTED_VALUE"""),"None")</f>
        <v>None</v>
      </c>
      <c r="D76" t="str">
        <f>IFERROR(__xludf.DUMMYFUNCTION("""COMPUTED_VALUE"""),"TEXT")</f>
        <v>TEXT</v>
      </c>
      <c r="E76" t="str">
        <f>IFERROR(__xludf.DUMMYFUNCTION("""COMPUTED_VALUE"""),"nonmedica00")</f>
        <v>nonmedica00</v>
      </c>
      <c r="F76" t="str">
        <f>IFERROR(__xludf.DUMMYFUNCTION("""COMPUTED_VALUE"""),"")</f>
        <v/>
      </c>
    </row>
    <row r="77">
      <c r="A77" s="2" t="str">
        <f>IFERROR(__xludf.DUMMYFUNCTION("""COMPUTED_VALUE"""),"facility_type")</f>
        <v>facility_type</v>
      </c>
      <c r="B77" s="2" t="str">
        <f>IFERROR(__xludf.DUMMYFUNCTION("""COMPUTED_VALUE"""),"public")</f>
        <v>public</v>
      </c>
      <c r="C77" s="34" t="str">
        <f>IFERROR(__xludf.DUMMYFUNCTION("""COMPUTED_VALUE"""),"Public")</f>
        <v>Public</v>
      </c>
      <c r="D77" t="str">
        <f>IFERROR(__xludf.DUMMYFUNCTION("""COMPUTED_VALUE"""),"TEXT")</f>
        <v>TEXT</v>
      </c>
      <c r="E77" t="str">
        <f>IFERROR(__xludf.DUMMYFUNCTION("""COMPUTED_VALUE"""),"faciltype00")</f>
        <v>faciltype00</v>
      </c>
      <c r="F77" t="str">
        <f>IFERROR(__xludf.DUMMYFUNCTION("""COMPUTED_VALUE"""),"")</f>
        <v/>
      </c>
    </row>
    <row r="78">
      <c r="A78" s="2" t="str">
        <f>IFERROR(__xludf.DUMMYFUNCTION("""COMPUTED_VALUE"""),"facility_type")</f>
        <v>facility_type</v>
      </c>
      <c r="B78" s="2" t="str">
        <f>IFERROR(__xludf.DUMMYFUNCTION("""COMPUTED_VALUE"""),"private")</f>
        <v>private</v>
      </c>
      <c r="C78" s="2" t="str">
        <f>IFERROR(__xludf.DUMMYFUNCTION("""COMPUTED_VALUE"""),"Private")</f>
        <v>Private</v>
      </c>
      <c r="D78" t="str">
        <f>IFERROR(__xludf.DUMMYFUNCTION("""COMPUTED_VALUE"""),"TEXT")</f>
        <v>TEXT</v>
      </c>
      <c r="E78" t="str">
        <f>IFERROR(__xludf.DUMMYFUNCTION("""COMPUTED_VALUE"""),"faciltype00")</f>
        <v>faciltype00</v>
      </c>
      <c r="F78" t="str">
        <f>IFERROR(__xludf.DUMMYFUNCTION("""COMPUTED_VALUE"""),"")</f>
        <v/>
      </c>
    </row>
    <row r="79">
      <c r="A79" s="2" t="str">
        <f>IFERROR(__xludf.DUMMYFUNCTION("""COMPUTED_VALUE"""),"facility_type")</f>
        <v>facility_type</v>
      </c>
      <c r="B79" s="2" t="str">
        <f>IFERROR(__xludf.DUMMYFUNCTION("""COMPUTED_VALUE"""),"fbo")</f>
        <v>fbo</v>
      </c>
      <c r="C79" s="2" t="str">
        <f>IFERROR(__xludf.DUMMYFUNCTION("""COMPUTED_VALUE"""),"FBO")</f>
        <v>FBO</v>
      </c>
      <c r="D79" t="str">
        <f>IFERROR(__xludf.DUMMYFUNCTION("""COMPUTED_VALUE"""),"TEXT")</f>
        <v>TEXT</v>
      </c>
      <c r="E79" t="str">
        <f>IFERROR(__xludf.DUMMYFUNCTION("""COMPUTED_VALUE"""),"faciltype00")</f>
        <v>faciltype00</v>
      </c>
      <c r="F79" t="str">
        <f>IFERROR(__xludf.DUMMYFUNCTION("""COMPUTED_VALUE"""),"")</f>
        <v/>
      </c>
    </row>
    <row r="80">
      <c r="A80" s="2" t="str">
        <f>IFERROR(__xludf.DUMMYFUNCTION("""COMPUTED_VALUE"""),"facility_type")</f>
        <v>facility_type</v>
      </c>
      <c r="B80" s="2" t="str">
        <f>IFERROR(__xludf.DUMMYFUNCTION("""COMPUTED_VALUE"""),"ngo")</f>
        <v>ngo</v>
      </c>
      <c r="C80" s="2" t="str">
        <f>IFERROR(__xludf.DUMMYFUNCTION("""COMPUTED_VALUE"""),"NGO")</f>
        <v>NGO</v>
      </c>
      <c r="D80" t="str">
        <f>IFERROR(__xludf.DUMMYFUNCTION("""COMPUTED_VALUE"""),"TEXT")</f>
        <v>TEXT</v>
      </c>
      <c r="E80" t="str">
        <f>IFERROR(__xludf.DUMMYFUNCTION("""COMPUTED_VALUE"""),"faciltype00")</f>
        <v>faciltype00</v>
      </c>
      <c r="F80" t="str">
        <f>IFERROR(__xludf.DUMMYFUNCTION("""COMPUTED_VALUE"""),"")</f>
        <v/>
      </c>
    </row>
    <row r="81">
      <c r="A81" s="2" t="str">
        <f>IFERROR(__xludf.DUMMYFUNCTION("""COMPUTED_VALUE"""),"true_false")</f>
        <v>true_false</v>
      </c>
      <c r="B81" s="2" t="str">
        <f>IFERROR(__xludf.DUMMYFUNCTION("""COMPUTED_VALUE"""),"true")</f>
        <v>true</v>
      </c>
      <c r="C81" s="2" t="str">
        <f>IFERROR(__xludf.DUMMYFUNCTION("""COMPUTED_VALUE"""),"True")</f>
        <v>True</v>
      </c>
      <c r="D81" t="str">
        <f>IFERROR(__xludf.DUMMYFUNCTION("""COMPUTED_VALUE"""),"TEXT")</f>
        <v>TEXT</v>
      </c>
      <c r="E81" t="str">
        <f>IFERROR(__xludf.DUMMYFUNCTION("""COMPUTED_VALUE"""),"truefalse00")</f>
        <v>truefalse00</v>
      </c>
      <c r="F81" t="str">
        <f>IFERROR(__xludf.DUMMYFUNCTION("""COMPUTED_VALUE"""),"")</f>
        <v/>
      </c>
    </row>
    <row r="82">
      <c r="A82" s="2" t="str">
        <f>IFERROR(__xludf.DUMMYFUNCTION("""COMPUTED_VALUE"""),"true_false")</f>
        <v>true_false</v>
      </c>
      <c r="B82" s="2" t="str">
        <f>IFERROR(__xludf.DUMMYFUNCTION("""COMPUTED_VALUE"""),"false")</f>
        <v>false</v>
      </c>
      <c r="C82" s="2" t="str">
        <f>IFERROR(__xludf.DUMMYFUNCTION("""COMPUTED_VALUE"""),"False")</f>
        <v>False</v>
      </c>
      <c r="D82" t="str">
        <f>IFERROR(__xludf.DUMMYFUNCTION("""COMPUTED_VALUE"""),"TEXT")</f>
        <v>TEXT</v>
      </c>
      <c r="E82" t="str">
        <f>IFERROR(__xludf.DUMMYFUNCTION("""COMPUTED_VALUE"""),"truefalse00")</f>
        <v>truefalse00</v>
      </c>
      <c r="F82" t="str">
        <f>IFERROR(__xludf.DUMMYFUNCTION("""COMPUTED_VALUE"""),"")</f>
        <v/>
      </c>
    </row>
    <row r="83">
      <c r="A83" s="2"/>
      <c r="B83" s="2"/>
      <c r="C83" s="2"/>
    </row>
    <row r="84">
      <c r="A84" s="2"/>
      <c r="B84" s="2"/>
      <c r="C84" s="2"/>
    </row>
    <row r="85">
      <c r="A85" s="2"/>
      <c r="B85" s="2"/>
      <c r="C85" s="2"/>
    </row>
    <row r="86">
      <c r="A86" s="2"/>
      <c r="B86" s="2"/>
      <c r="C86" s="2"/>
    </row>
    <row r="87">
      <c r="A87" s="2"/>
      <c r="B87" s="2"/>
      <c r="C87" s="2"/>
    </row>
    <row r="88">
      <c r="A88" s="2"/>
      <c r="B88" s="2"/>
      <c r="C88" s="2"/>
    </row>
    <row r="89">
      <c r="A89" s="2"/>
      <c r="B89" s="2"/>
      <c r="C89" s="2"/>
    </row>
    <row r="90">
      <c r="A90" s="2"/>
      <c r="B90" s="2"/>
      <c r="C90" s="2"/>
    </row>
    <row r="91">
      <c r="A91" s="2"/>
      <c r="B91" s="2"/>
      <c r="C91" s="2"/>
    </row>
    <row r="92">
      <c r="A92" s="2"/>
      <c r="B92" s="2"/>
      <c r="C92" s="2"/>
    </row>
    <row r="93">
      <c r="A93" s="2"/>
      <c r="B93" s="2"/>
      <c r="C93" s="2"/>
    </row>
    <row r="94">
      <c r="A94" s="2"/>
      <c r="B94" s="2"/>
      <c r="C94" s="2"/>
    </row>
    <row r="95">
      <c r="A95" s="2"/>
      <c r="B95" s="2"/>
      <c r="C95" s="2"/>
    </row>
    <row r="96">
      <c r="A96" s="2"/>
      <c r="B96" s="2"/>
      <c r="C96" s="2"/>
    </row>
    <row r="97">
      <c r="A97" s="2"/>
      <c r="B97" s="2"/>
      <c r="C97" s="2"/>
    </row>
    <row r="98">
      <c r="A98" s="2"/>
      <c r="B98" s="2"/>
      <c r="C98" s="2"/>
    </row>
    <row r="99">
      <c r="A99" s="2"/>
      <c r="B99" s="2"/>
      <c r="C99" s="2"/>
    </row>
  </sheetData>
  <autoFilter ref="$A$1:$F$99"/>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1">
      <c r="A1" s="1" t="s">
        <v>0</v>
      </c>
      <c r="B1" s="1" t="s">
        <v>1</v>
      </c>
      <c r="C1" s="1" t="s">
        <v>2</v>
      </c>
      <c r="D1" s="2" t="s">
        <v>3</v>
      </c>
      <c r="E1" s="2" t="s">
        <v>4</v>
      </c>
      <c r="F1" s="2" t="s">
        <v>5</v>
      </c>
      <c r="G1" s="2" t="s">
        <v>6</v>
      </c>
    </row>
    <row r="2">
      <c r="A2" s="3" t="s">
        <v>7</v>
      </c>
      <c r="B2" s="3" t="s">
        <v>8</v>
      </c>
      <c r="C2" s="4">
        <v>2.019010801E9</v>
      </c>
      <c r="D2" s="2" t="s">
        <v>9</v>
      </c>
      <c r="E2" s="3" t="s">
        <v>10</v>
      </c>
      <c r="F2" s="2" t="s">
        <v>11</v>
      </c>
      <c r="G2" s="6" t="s">
        <v>12</v>
      </c>
    </row>
  </sheetData>
  <drawing r:id="rId1"/>
</worksheet>
</file>